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Owner\Documents\岩佐和裁\既製品の寸法\2023年\12月\2023年12月27日、女物生成り霞草単衣長着\"/>
    </mc:Choice>
  </mc:AlternateContent>
  <xr:revisionPtr revIDLastSave="0" documentId="13_ncr:1_{66780526-5FEF-4FA5-AAEC-785F1E468FC4}" xr6:coauthVersionLast="47" xr6:coauthVersionMax="47" xr10:uidLastSave="{00000000-0000-0000-0000-000000000000}"/>
  <bookViews>
    <workbookView xWindow="-120" yWindow="-120" windowWidth="29040" windowHeight="15720" xr2:uid="{11FF1781-E67C-43D8-9E02-C8359B87724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1" l="1"/>
  <c r="H40" i="1"/>
  <c r="I38" i="1"/>
  <c r="H38" i="1"/>
  <c r="B168" i="1"/>
  <c r="C168" i="1"/>
  <c r="H168" i="1"/>
  <c r="I168" i="1"/>
  <c r="F17" i="1"/>
  <c r="D85" i="1"/>
  <c r="I157" i="1"/>
  <c r="H157" i="1"/>
  <c r="N153" i="1"/>
  <c r="M153" i="1"/>
  <c r="J153" i="1"/>
  <c r="H98" i="1"/>
  <c r="I153" i="1"/>
  <c r="G98" i="1"/>
  <c r="M142" i="1"/>
  <c r="L142" i="1"/>
  <c r="K140" i="1"/>
  <c r="J140" i="1"/>
  <c r="K115" i="1"/>
  <c r="J115" i="1"/>
  <c r="K98" i="1"/>
  <c r="J98" i="1"/>
  <c r="K91" i="1"/>
  <c r="J91" i="1"/>
  <c r="H107" i="1"/>
  <c r="E107" i="1" s="1"/>
  <c r="E108" i="1" s="1"/>
  <c r="G107" i="1"/>
  <c r="AW15" i="1"/>
  <c r="AV15" i="1"/>
  <c r="I46" i="1"/>
  <c r="I48" i="1"/>
  <c r="AX38" i="1"/>
  <c r="AW38" i="1"/>
  <c r="I64" i="1" l="1"/>
  <c r="H64" i="1"/>
  <c r="C64" i="1"/>
  <c r="B64" i="1"/>
  <c r="I62" i="1"/>
  <c r="H62" i="1"/>
  <c r="F62" i="1"/>
  <c r="E62" i="1"/>
  <c r="C62" i="1"/>
  <c r="B62" i="1"/>
  <c r="I60" i="1"/>
  <c r="H60" i="1"/>
  <c r="F60" i="1"/>
  <c r="E60" i="1"/>
  <c r="I58" i="1"/>
  <c r="H58" i="1"/>
  <c r="F56" i="1"/>
  <c r="E56" i="1"/>
  <c r="F54" i="1"/>
  <c r="E54" i="1"/>
  <c r="J48" i="1" l="1"/>
  <c r="F70" i="1" s="1"/>
  <c r="E70" i="1"/>
  <c r="H48" i="1"/>
  <c r="I68" i="1" s="1"/>
  <c r="G48" i="1"/>
  <c r="H68" i="1" s="1"/>
  <c r="E48" i="1"/>
  <c r="F68" i="1" s="1"/>
  <c r="D48" i="1"/>
  <c r="E68" i="1" s="1"/>
  <c r="J46" i="1"/>
  <c r="C70" i="1" s="1"/>
  <c r="B70" i="1"/>
  <c r="H46" i="1"/>
  <c r="I66" i="1" s="1"/>
  <c r="G46" i="1"/>
  <c r="H66" i="1" s="1"/>
  <c r="C46" i="1"/>
  <c r="C66" i="1" s="1"/>
  <c r="B46" i="1"/>
  <c r="B66" i="1" s="1"/>
  <c r="AO37" i="1"/>
  <c r="AN37" i="1"/>
  <c r="AO36" i="1"/>
  <c r="AN36" i="1"/>
  <c r="X23" i="1"/>
  <c r="W23" i="1"/>
  <c r="F23" i="1"/>
  <c r="L23" i="1" s="1"/>
  <c r="O23" i="1" s="1"/>
  <c r="E23" i="1"/>
  <c r="Q23" i="1" s="1"/>
  <c r="AE17" i="1"/>
  <c r="AD17" i="1"/>
  <c r="W17" i="1"/>
  <c r="V17" i="1"/>
  <c r="S17" i="1"/>
  <c r="R17" i="1"/>
  <c r="G17" i="1"/>
  <c r="I15" i="1"/>
  <c r="E15" i="1"/>
  <c r="R229" i="1"/>
  <c r="O229" i="1"/>
  <c r="Q229" i="1" s="1"/>
  <c r="T229" i="1" s="1"/>
  <c r="F159" i="1"/>
  <c r="E159" i="1"/>
  <c r="E157" i="1"/>
  <c r="D157" i="1"/>
  <c r="M155" i="1"/>
  <c r="L155" i="1"/>
  <c r="N140" i="1"/>
  <c r="M140" i="1"/>
  <c r="E134" i="1"/>
  <c r="Q140" i="1" s="1"/>
  <c r="D134" i="1"/>
  <c r="P140" i="1" s="1"/>
  <c r="K131" i="1"/>
  <c r="J131" i="1"/>
  <c r="Q128" i="1"/>
  <c r="E64" i="1" l="1"/>
  <c r="G94" i="1"/>
  <c r="H147" i="1"/>
  <c r="D147" i="1" s="1"/>
  <c r="F64" i="1"/>
  <c r="I147" i="1"/>
  <c r="E147" i="1" s="1"/>
  <c r="H94" i="1"/>
  <c r="E58" i="1"/>
  <c r="G131" i="1"/>
  <c r="D131" i="1" s="1"/>
  <c r="G82" i="1"/>
  <c r="F58" i="1"/>
  <c r="H131" i="1"/>
  <c r="E131" i="1" s="1"/>
  <c r="H82" i="1"/>
  <c r="AN38" i="1"/>
  <c r="AO38" i="1"/>
  <c r="T23" i="1"/>
  <c r="G88" i="1"/>
  <c r="R23" i="1"/>
  <c r="B48" i="1"/>
  <c r="B68" i="1" s="1"/>
  <c r="I23" i="1"/>
  <c r="BH15" i="1"/>
  <c r="BK15" i="1" s="1"/>
  <c r="BI15" i="1"/>
  <c r="BL15" i="1" s="1"/>
  <c r="AI17" i="1" s="1"/>
  <c r="AH18" i="1" s="1"/>
  <c r="F29" i="1" s="1"/>
  <c r="C48" i="1"/>
  <c r="K23" i="1"/>
  <c r="N23" i="1" s="1"/>
  <c r="H23" i="1"/>
  <c r="V229" i="1"/>
  <c r="P128" i="1"/>
  <c r="B56" i="1" l="1"/>
  <c r="G137" i="1"/>
  <c r="D137" i="1" s="1"/>
  <c r="B38" i="1"/>
  <c r="B54" i="1" s="1"/>
  <c r="U23" i="1"/>
  <c r="H54" i="1"/>
  <c r="AN24" i="1"/>
  <c r="I54" i="1"/>
  <c r="AO24" i="1"/>
  <c r="D46" i="1"/>
  <c r="BB32" i="1" s="1"/>
  <c r="AN17" i="1"/>
  <c r="AN20" i="1" s="1"/>
  <c r="AH17" i="1"/>
  <c r="AG18" i="1" s="1"/>
  <c r="AI19" i="1" s="1"/>
  <c r="AN16" i="1"/>
  <c r="J17" i="1" s="1"/>
  <c r="H18" i="1" s="1"/>
  <c r="E19" i="1" s="1"/>
  <c r="AO17" i="1"/>
  <c r="O17" i="1" s="1"/>
  <c r="Q18" i="1" s="1"/>
  <c r="O19" i="1" s="1"/>
  <c r="AO16" i="1"/>
  <c r="K17" i="1" s="1"/>
  <c r="I18" i="1" s="1"/>
  <c r="F19" i="1" s="1"/>
  <c r="AJ19" i="1"/>
  <c r="Z19" i="1" s="1"/>
  <c r="C68" i="1"/>
  <c r="E46" i="1"/>
  <c r="F121" i="1"/>
  <c r="E121" i="1"/>
  <c r="D107" i="1"/>
  <c r="D108" i="1" s="1"/>
  <c r="K103" i="1"/>
  <c r="J103" i="1"/>
  <c r="N91" i="1"/>
  <c r="M91" i="1"/>
  <c r="J82" i="1"/>
  <c r="K82" i="1"/>
  <c r="K110" i="1"/>
  <c r="N94" i="1"/>
  <c r="M94" i="1"/>
  <c r="K94" i="1"/>
  <c r="J94" i="1"/>
  <c r="E85" i="1"/>
  <c r="K88" i="1" s="1"/>
  <c r="J88" i="1"/>
  <c r="E94" i="1" l="1"/>
  <c r="D88" i="1"/>
  <c r="D94" i="1"/>
  <c r="H88" i="1"/>
  <c r="H137" i="1"/>
  <c r="G140" i="1"/>
  <c r="D151" i="1"/>
  <c r="Q153" i="1" s="1"/>
  <c r="C56" i="1"/>
  <c r="C38" i="1"/>
  <c r="C54" i="1" s="1"/>
  <c r="E66" i="1"/>
  <c r="AY32" i="1"/>
  <c r="AS25" i="1"/>
  <c r="AP32" i="1"/>
  <c r="AS32" i="1"/>
  <c r="AW37" i="1"/>
  <c r="AW39" i="1" s="1"/>
  <c r="BE32" i="1"/>
  <c r="AV32" i="1"/>
  <c r="AO20" i="1"/>
  <c r="E29" i="1"/>
  <c r="AO18" i="1"/>
  <c r="AO19" i="1" s="1"/>
  <c r="AN18" i="1"/>
  <c r="Z17" i="1" s="1"/>
  <c r="X18" i="1" s="1"/>
  <c r="V19" i="1" s="1"/>
  <c r="I19" i="1"/>
  <c r="L19" i="1" s="1"/>
  <c r="F26" i="1" s="1"/>
  <c r="R19" i="1"/>
  <c r="U19" i="1" s="1"/>
  <c r="F27" i="1" s="1"/>
  <c r="N17" i="1"/>
  <c r="P18" i="1" s="1"/>
  <c r="N19" i="1" s="1"/>
  <c r="AZ32" i="1"/>
  <c r="F66" i="1"/>
  <c r="BF32" i="1"/>
  <c r="BC32" i="1"/>
  <c r="AW32" i="1"/>
  <c r="AT32" i="1"/>
  <c r="AT25" i="1"/>
  <c r="AX37" i="1"/>
  <c r="AX39" i="1" s="1"/>
  <c r="AQ32" i="1"/>
  <c r="H19" i="1"/>
  <c r="K19" i="1" s="1"/>
  <c r="E26" i="1" s="1"/>
  <c r="Y19" i="1"/>
  <c r="Q19" i="1"/>
  <c r="E82" i="1"/>
  <c r="H77" i="1" s="1"/>
  <c r="D82" i="1"/>
  <c r="G77" i="1" s="1"/>
  <c r="J110" i="1"/>
  <c r="T19" i="1" l="1"/>
  <c r="E27" i="1" s="1"/>
  <c r="D100" i="1"/>
  <c r="M98" i="1" s="1"/>
  <c r="G115" i="1"/>
  <c r="G91" i="1"/>
  <c r="D91" i="1" s="1"/>
  <c r="K77" i="1" s="1"/>
  <c r="AB19" i="1"/>
  <c r="E28" i="1" s="1"/>
  <c r="AA17" i="1"/>
  <c r="Y18" i="1" s="1"/>
  <c r="W19" i="1" s="1"/>
  <c r="AC19" i="1" s="1"/>
  <c r="F28" i="1" s="1"/>
  <c r="AN19" i="1"/>
  <c r="T168" i="1"/>
  <c r="S168" i="1"/>
  <c r="N168" i="1"/>
  <c r="M168" i="1"/>
  <c r="R228" i="1" l="1"/>
  <c r="O228" i="1"/>
  <c r="Q228" i="1" s="1"/>
  <c r="T228" i="1" s="1"/>
  <c r="R227" i="1"/>
  <c r="O227" i="1"/>
  <c r="Q227" i="1" s="1"/>
  <c r="T227" i="1" s="1"/>
  <c r="D115" i="1" l="1"/>
  <c r="J118" i="1" s="1"/>
  <c r="E88" i="1"/>
  <c r="E137" i="1"/>
  <c r="V228" i="1"/>
  <c r="V227" i="1"/>
  <c r="E151" i="1" l="1"/>
  <c r="R153" i="1" s="1"/>
  <c r="E153" i="1" s="1"/>
  <c r="I155" i="1" s="1"/>
  <c r="E155" i="1" s="1"/>
  <c r="E100" i="1"/>
  <c r="N98" i="1" s="1"/>
  <c r="E98" i="1" s="1"/>
  <c r="H103" i="1" s="1"/>
  <c r="E103" i="1" s="1"/>
  <c r="H91" i="1"/>
  <c r="E91" i="1" s="1"/>
  <c r="L77" i="1" s="1"/>
  <c r="H115" i="1"/>
  <c r="E115" i="1" s="1"/>
  <c r="K118" i="1" s="1"/>
  <c r="D140" i="1"/>
  <c r="C126" i="1" s="1"/>
  <c r="D153" i="1"/>
  <c r="H155" i="1" s="1"/>
  <c r="D155" i="1" s="1"/>
  <c r="H142" i="1"/>
  <c r="H140" i="1"/>
  <c r="E140" i="1" s="1"/>
  <c r="D126" i="1" s="1"/>
  <c r="I142" i="1"/>
  <c r="E142" i="1" s="1"/>
  <c r="I145" i="1" s="1"/>
  <c r="E145" i="1" s="1"/>
  <c r="R226" i="1"/>
  <c r="O226" i="1"/>
  <c r="Q226" i="1" s="1"/>
  <c r="T226" i="1" s="1"/>
  <c r="R225" i="1"/>
  <c r="O225" i="1"/>
  <c r="Q225" i="1" s="1"/>
  <c r="T225" i="1" s="1"/>
  <c r="R224" i="1"/>
  <c r="O224" i="1"/>
  <c r="Q224" i="1" s="1"/>
  <c r="T224" i="1" s="1"/>
  <c r="R223" i="1"/>
  <c r="O223" i="1"/>
  <c r="Q223" i="1" s="1"/>
  <c r="T223" i="1" s="1"/>
  <c r="R222" i="1"/>
  <c r="O222" i="1"/>
  <c r="Q222" i="1" s="1"/>
  <c r="T222" i="1" s="1"/>
  <c r="H110" i="1" l="1"/>
  <c r="E110" i="1" s="1"/>
  <c r="P77" i="1" s="1"/>
  <c r="D77" i="1" s="1"/>
  <c r="E104" i="1"/>
  <c r="D142" i="1"/>
  <c r="H145" i="1" s="1"/>
  <c r="D145" i="1" s="1"/>
  <c r="D98" i="1"/>
  <c r="G103" i="1" s="1"/>
  <c r="D103" i="1" s="1"/>
  <c r="D104" i="1" s="1"/>
  <c r="V225" i="1"/>
  <c r="V226" i="1"/>
  <c r="V223" i="1"/>
  <c r="V224" i="1"/>
  <c r="V222" i="1"/>
  <c r="E111" i="1" l="1"/>
  <c r="H118" i="1"/>
  <c r="E118" i="1" s="1"/>
  <c r="C121" i="1" s="1"/>
  <c r="I121" i="1" s="1"/>
  <c r="G110" i="1"/>
  <c r="D110" i="1" s="1"/>
  <c r="O77" i="1" s="1"/>
  <c r="C77" i="1" l="1"/>
  <c r="D111" i="1"/>
  <c r="G118" i="1"/>
  <c r="D118" i="1" s="1"/>
  <c r="B121" i="1" s="1"/>
  <c r="H121" i="1" s="1"/>
  <c r="H56" i="1" l="1"/>
  <c r="AV26" i="1"/>
  <c r="AS26" i="1" s="1"/>
  <c r="B58" i="1"/>
  <c r="J38" i="1"/>
  <c r="B60" i="1" s="1"/>
  <c r="AR24" i="1" l="1"/>
  <c r="AV24" i="1" s="1"/>
  <c r="AN25" i="1" s="1"/>
  <c r="AW25" i="1" s="1"/>
  <c r="BE25" i="1"/>
  <c r="I56" i="1"/>
  <c r="AW26" i="1"/>
  <c r="AT26" i="1" s="1"/>
  <c r="C58" i="1"/>
  <c r="K38" i="1" l="1"/>
  <c r="AS24" i="1" l="1"/>
  <c r="AW24" i="1" s="1"/>
  <c r="AO25" i="1" s="1"/>
  <c r="AX25" i="1" s="1"/>
  <c r="BF25" i="1"/>
  <c r="C60" i="1"/>
</calcChain>
</file>

<file path=xl/sharedStrings.xml><?xml version="1.0" encoding="utf-8"?>
<sst xmlns="http://schemas.openxmlformats.org/spreadsheetml/2006/main" count="671" uniqueCount="307">
  <si>
    <t>110cm かすみ草綿麻シーチング生地</t>
    <rPh sb="9" eb="10">
      <t>クサ</t>
    </rPh>
    <rPh sb="10" eb="12">
      <t>メンアサ</t>
    </rPh>
    <rPh sb="17" eb="19">
      <t>キジ</t>
    </rPh>
    <phoneticPr fontId="2"/>
  </si>
  <si>
    <t>cm /</t>
    <phoneticPr fontId="2"/>
  </si>
  <si>
    <t>cm =</t>
  </si>
  <si>
    <t>円 *</t>
  </si>
  <si>
    <t xml:space="preserve">   =</t>
  </si>
  <si>
    <t>円</t>
  </si>
  <si>
    <t>cm</t>
    <phoneticPr fontId="2"/>
  </si>
  <si>
    <t>円</t>
    <rPh sb="0" eb="1">
      <t>エン</t>
    </rPh>
    <phoneticPr fontId="2"/>
  </si>
  <si>
    <t>草花 プリント生地</t>
  </si>
  <si>
    <t>花柄 花 かわいい花柄 小花 フラワー コットン</t>
  </si>
  <si>
    <t>Hillside Meadow Wind 草花 プリント生地</t>
  </si>
  <si>
    <t>148cm 幅のウオシャブルのウール布地</t>
    <rPh sb="6" eb="7">
      <t>ハバ</t>
    </rPh>
    <phoneticPr fontId="2"/>
  </si>
  <si>
    <t>必要な要尺から布地の代金を計算します。</t>
    <rPh sb="0" eb="2">
      <t>ヒツヨウ</t>
    </rPh>
    <rPh sb="3" eb="5">
      <t>ヨウジャク</t>
    </rPh>
    <rPh sb="7" eb="9">
      <t>ヌノジ</t>
    </rPh>
    <rPh sb="10" eb="12">
      <t>ダイキン</t>
    </rPh>
    <rPh sb="13" eb="15">
      <t>ケイサン</t>
    </rPh>
    <phoneticPr fontId="2"/>
  </si>
  <si>
    <t>販売店にリンクしています。</t>
    <rPh sb="0" eb="3">
      <t>ハンバイテン</t>
    </rPh>
    <phoneticPr fontId="2"/>
  </si>
  <si>
    <t>ウィリアムモリス、シーチング</t>
    <phoneticPr fontId="2"/>
  </si>
  <si>
    <t>Moda 生地</t>
    <rPh sb="5" eb="7">
      <t>キジ</t>
    </rPh>
    <phoneticPr fontId="2"/>
  </si>
  <si>
    <t>女物単衣着物</t>
  </si>
  <si>
    <t>女物単衣着物</t>
    <phoneticPr fontId="2"/>
  </si>
  <si>
    <t>女物袷羽織着物</t>
    <rPh sb="2" eb="3">
      <t>アワセ</t>
    </rPh>
    <rPh sb="3" eb="5">
      <t>ハオリ</t>
    </rPh>
    <phoneticPr fontId="2"/>
  </si>
  <si>
    <t>カット単位</t>
  </si>
  <si>
    <t>カット単位</t>
    <rPh sb="3" eb="5">
      <t>タンイ</t>
    </rPh>
    <phoneticPr fontId="2"/>
  </si>
  <si>
    <t>カット単位の価格</t>
  </si>
  <si>
    <t>カット単位の価格</t>
    <rPh sb="6" eb="8">
      <t>カカク</t>
    </rPh>
    <phoneticPr fontId="2"/>
  </si>
  <si>
    <t>要尺</t>
    <rPh sb="0" eb="2">
      <t>ヨウジャク</t>
    </rPh>
    <phoneticPr fontId="2"/>
  </si>
  <si>
    <t>注文単位</t>
  </si>
  <si>
    <t>注文単位</t>
    <rPh sb="0" eb="2">
      <t>チュウモン</t>
    </rPh>
    <rPh sb="2" eb="4">
      <t>タンイ</t>
    </rPh>
    <phoneticPr fontId="2"/>
  </si>
  <si>
    <t>布地の代金</t>
  </si>
  <si>
    <t>身丈（背）</t>
    <rPh sb="0" eb="2">
      <t>ミタケ</t>
    </rPh>
    <rPh sb="3" eb="4">
      <t>セ</t>
    </rPh>
    <phoneticPr fontId="2"/>
  </si>
  <si>
    <t>繰越</t>
    <rPh sb="0" eb="2">
      <t>クリコシ</t>
    </rPh>
    <phoneticPr fontId="2"/>
  </si>
  <si>
    <t>裄</t>
    <rPh sb="0" eb="1">
      <t>ユキ</t>
    </rPh>
    <phoneticPr fontId="2"/>
  </si>
  <si>
    <t>cm</t>
  </si>
  <si>
    <t>身丈（肩）</t>
    <phoneticPr fontId="2"/>
  </si>
  <si>
    <t>衿の付込み</t>
    <rPh sb="0" eb="1">
      <t>エリ</t>
    </rPh>
    <rPh sb="2" eb="4">
      <t>ツケコミ</t>
    </rPh>
    <phoneticPr fontId="2"/>
  </si>
  <si>
    <t>肩幅</t>
    <rPh sb="0" eb="2">
      <t>カタハバ</t>
    </rPh>
    <phoneticPr fontId="2"/>
  </si>
  <si>
    <t>袖幅</t>
    <rPh sb="0" eb="1">
      <t>ソデ</t>
    </rPh>
    <rPh sb="1" eb="2">
      <t>ハバ</t>
    </rPh>
    <phoneticPr fontId="2"/>
  </si>
  <si>
    <t>袖丈</t>
    <rPh sb="0" eb="2">
      <t>ソデタケ</t>
    </rPh>
    <phoneticPr fontId="2"/>
  </si>
  <si>
    <t>袖口</t>
    <rPh sb="0" eb="1">
      <t>ソデ</t>
    </rPh>
    <rPh sb="1" eb="2">
      <t>クチ</t>
    </rPh>
    <phoneticPr fontId="2"/>
  </si>
  <si>
    <t>袖山幅</t>
    <rPh sb="0" eb="2">
      <t>ソデヤマ</t>
    </rPh>
    <rPh sb="2" eb="3">
      <t>ハバ</t>
    </rPh>
    <phoneticPr fontId="2"/>
  </si>
  <si>
    <t>袖丸味</t>
    <rPh sb="0" eb="1">
      <t>ソデ</t>
    </rPh>
    <rPh sb="1" eb="3">
      <t>マルミ</t>
    </rPh>
    <phoneticPr fontId="2"/>
  </si>
  <si>
    <t>袖付</t>
    <phoneticPr fontId="2"/>
  </si>
  <si>
    <t>身八っ口</t>
    <phoneticPr fontId="2"/>
  </si>
  <si>
    <t>衽下り</t>
    <rPh sb="0" eb="1">
      <t>オクミ</t>
    </rPh>
    <rPh sb="1" eb="2">
      <t>サガ</t>
    </rPh>
    <phoneticPr fontId="2"/>
  </si>
  <si>
    <t>衿肩明</t>
    <phoneticPr fontId="2"/>
  </si>
  <si>
    <t>肩山から内揚迄の長さ</t>
    <phoneticPr fontId="2"/>
  </si>
  <si>
    <t>褄下</t>
    <rPh sb="0" eb="1">
      <t>ツマ</t>
    </rPh>
    <rPh sb="1" eb="2">
      <t>シタ</t>
    </rPh>
    <phoneticPr fontId="2"/>
  </si>
  <si>
    <t>共衿丈</t>
    <phoneticPr fontId="2"/>
  </si>
  <si>
    <t>後幅</t>
    <phoneticPr fontId="2"/>
  </si>
  <si>
    <t>身八っ口の止りの処の後幅</t>
  </si>
  <si>
    <t>前腰幅</t>
    <phoneticPr fontId="2"/>
  </si>
  <si>
    <t>後腰幅</t>
    <phoneticPr fontId="2"/>
  </si>
  <si>
    <t>前幅</t>
    <phoneticPr fontId="2"/>
  </si>
  <si>
    <t>抱幅</t>
    <rPh sb="0" eb="2">
      <t>ダキハバ</t>
    </rPh>
    <phoneticPr fontId="2"/>
  </si>
  <si>
    <t>衽幅</t>
    <phoneticPr fontId="2"/>
  </si>
  <si>
    <t>合褄幅</t>
    <rPh sb="0" eb="3">
      <t>アイズマハバ</t>
    </rPh>
    <phoneticPr fontId="2"/>
  </si>
  <si>
    <t>女並みの着物寸法</t>
    <rPh sb="0" eb="2">
      <t>オンナナ</t>
    </rPh>
    <rPh sb="4" eb="8">
      <t>キモノスンポウ</t>
    </rPh>
    <phoneticPr fontId="2"/>
  </si>
  <si>
    <t>男並みの着物寸法</t>
    <rPh sb="0" eb="1">
      <t>オトコ</t>
    </rPh>
    <rPh sb="1" eb="2">
      <t>ナ</t>
    </rPh>
    <rPh sb="4" eb="8">
      <t>キモノスンポウ</t>
    </rPh>
    <phoneticPr fontId="2"/>
  </si>
  <si>
    <t>身長159ｃｍ、バスト85ｃｍ、ヒップ95ｃｍ位の方</t>
    <rPh sb="0" eb="2">
      <t>シンチョウ</t>
    </rPh>
    <rPh sb="23" eb="24">
      <t>クライ</t>
    </rPh>
    <rPh sb="25" eb="26">
      <t>カタ</t>
    </rPh>
    <phoneticPr fontId="2"/>
  </si>
  <si>
    <t>身長151ｃｍ、バスト80ｃｍ、ヒップ89ｃｍ位の方</t>
    <rPh sb="0" eb="2">
      <t>シンチョウ</t>
    </rPh>
    <rPh sb="23" eb="24">
      <t>クライ</t>
    </rPh>
    <rPh sb="25" eb="26">
      <t>カタ</t>
    </rPh>
    <phoneticPr fontId="2"/>
  </si>
  <si>
    <r>
      <t>女並みの時の衽の流れは</t>
    </r>
    <r>
      <rPr>
        <sz val="11"/>
        <color rgb="FFC00000"/>
        <rFont val="游ゴシック"/>
        <family val="3"/>
        <charset val="128"/>
        <scheme val="minor"/>
      </rPr>
      <t>1尺5寸5分</t>
    </r>
    <rPh sb="0" eb="2">
      <t>オンナナ</t>
    </rPh>
    <rPh sb="4" eb="5">
      <t>トキ</t>
    </rPh>
    <rPh sb="6" eb="7">
      <t>オクミ</t>
    </rPh>
    <rPh sb="8" eb="9">
      <t>ナガ</t>
    </rPh>
    <phoneticPr fontId="2"/>
  </si>
  <si>
    <r>
      <t>男並みの時の衽の流れは</t>
    </r>
    <r>
      <rPr>
        <sz val="11"/>
        <color rgb="FFC00000"/>
        <rFont val="游ゴシック"/>
        <family val="3"/>
        <charset val="128"/>
        <scheme val="minor"/>
      </rPr>
      <t>1尺6寸5分</t>
    </r>
    <rPh sb="0" eb="1">
      <t>オトコ</t>
    </rPh>
    <rPh sb="1" eb="2">
      <t>ナ</t>
    </rPh>
    <rPh sb="4" eb="5">
      <t>トキ</t>
    </rPh>
    <rPh sb="6" eb="7">
      <t>オクミ</t>
    </rPh>
    <rPh sb="8" eb="9">
      <t>ナガ</t>
    </rPh>
    <phoneticPr fontId="2"/>
  </si>
  <si>
    <t>cm の中の縫代の値を調節して反物の見積もりをします。</t>
    <rPh sb="4" eb="5">
      <t>ナカ</t>
    </rPh>
    <rPh sb="6" eb="8">
      <t>ヌイシロ</t>
    </rPh>
    <rPh sb="9" eb="10">
      <t>アタイ</t>
    </rPh>
    <rPh sb="11" eb="13">
      <t>チョウセツ</t>
    </rPh>
    <rPh sb="15" eb="17">
      <t>タンモノ</t>
    </rPh>
    <rPh sb="18" eb="20">
      <t>ミツ</t>
    </rPh>
    <phoneticPr fontId="2"/>
  </si>
  <si>
    <t>cm の中の縫代の値はほぼ固定値です。</t>
    <rPh sb="4" eb="5">
      <t>ナカ</t>
    </rPh>
    <rPh sb="6" eb="8">
      <t>ヌイシロ</t>
    </rPh>
    <rPh sb="9" eb="10">
      <t>アタイ</t>
    </rPh>
    <rPh sb="13" eb="16">
      <t>コテイチ</t>
    </rPh>
    <phoneticPr fontId="2"/>
  </si>
  <si>
    <t>cmと前身頃の内揚げの縫代</t>
    <phoneticPr fontId="2"/>
  </si>
  <si>
    <t>cmと衿先の縫代</t>
    <phoneticPr fontId="2"/>
  </si>
  <si>
    <t>cm です。</t>
    <phoneticPr fontId="2"/>
  </si>
  <si>
    <t>袖丈</t>
  </si>
  <si>
    <t xml:space="preserve">袖下の縫代 </t>
  </si>
  <si>
    <t>裁切袖丈</t>
    <phoneticPr fontId="2"/>
  </si>
  <si>
    <t xml:space="preserve">cm = </t>
    <phoneticPr fontId="2"/>
  </si>
  <si>
    <t xml:space="preserve">cm + </t>
    <phoneticPr fontId="2"/>
  </si>
  <si>
    <t xml:space="preserve">cm </t>
    <phoneticPr fontId="2"/>
  </si>
  <si>
    <t xml:space="preserve">上り裾くけ幅 </t>
    <rPh sb="0" eb="1">
      <t>アガ</t>
    </rPh>
    <phoneticPr fontId="2"/>
  </si>
  <si>
    <t>裾くけの縫代</t>
    <phoneticPr fontId="2"/>
  </si>
  <si>
    <t>縫い詰り代</t>
    <rPh sb="4" eb="5">
      <t>シロ</t>
    </rPh>
    <phoneticPr fontId="2"/>
  </si>
  <si>
    <t>身丈の縫代</t>
    <rPh sb="0" eb="2">
      <t>ミタケ</t>
    </rPh>
    <rPh sb="3" eb="5">
      <t>ヌイシロ</t>
    </rPh>
    <phoneticPr fontId="2"/>
  </si>
  <si>
    <t>cm +</t>
    <phoneticPr fontId="2"/>
  </si>
  <si>
    <t>身丈 ( 肩 )</t>
  </si>
  <si>
    <t>身丈の縫代</t>
  </si>
  <si>
    <t>身丈のへら</t>
    <phoneticPr fontId="2"/>
  </si>
  <si>
    <t>身丈のへら</t>
  </si>
  <si>
    <t>繰越</t>
    <phoneticPr fontId="2"/>
  </si>
  <si>
    <t>前身頃の内揚の縫代</t>
  </si>
  <si>
    <t>衽丈のへら</t>
    <rPh sb="0" eb="1">
      <t>オクミ</t>
    </rPh>
    <rPh sb="1" eb="2">
      <t>タケ</t>
    </rPh>
    <phoneticPr fontId="2"/>
  </si>
  <si>
    <t>裁切身頃丈</t>
    <phoneticPr fontId="2"/>
  </si>
  <si>
    <t>裁切衽丈</t>
    <phoneticPr fontId="2"/>
  </si>
  <si>
    <t>衽頭の縫代</t>
  </si>
  <si>
    <t xml:space="preserve"> 褄下</t>
  </si>
  <si>
    <t>上り裾くけ幅</t>
  </si>
  <si>
    <t>裾くけの縫代</t>
  </si>
  <si>
    <t>縫詰り代</t>
    <rPh sb="3" eb="4">
      <t>シロ</t>
    </rPh>
    <phoneticPr fontId="2"/>
  </si>
  <si>
    <t>褄下のへら</t>
    <phoneticPr fontId="2"/>
  </si>
  <si>
    <t>cm =</t>
    <phoneticPr fontId="2"/>
  </si>
  <si>
    <t>合褄のから衽頭の処までに縫込む衽付けの縫代は</t>
    <phoneticPr fontId="2"/>
  </si>
  <si>
    <t>衿山から肩山迄の長さ</t>
  </si>
  <si>
    <t>衽下りのへら</t>
  </si>
  <si>
    <t>衿の流れ</t>
  </si>
  <si>
    <t>衿丈のへら</t>
    <rPh sb="0" eb="1">
      <t>エリ</t>
    </rPh>
    <rPh sb="1" eb="2">
      <t>タケ</t>
    </rPh>
    <phoneticPr fontId="2"/>
  </si>
  <si>
    <t>衿丈のへら</t>
  </si>
  <si>
    <t>衿先の縫代</t>
  </si>
  <si>
    <t>裁切地衿丈</t>
    <phoneticPr fontId="2"/>
  </si>
  <si>
    <r>
      <rPr>
        <sz val="11"/>
        <rFont val="游ゴシック"/>
        <family val="3"/>
        <charset val="128"/>
        <scheme val="minor"/>
      </rPr>
      <t>cm</t>
    </r>
    <r>
      <rPr>
        <sz val="11"/>
        <color rgb="FFFF0000"/>
        <rFont val="游ゴシック"/>
        <family val="3"/>
        <charset val="128"/>
        <scheme val="minor"/>
      </rPr>
      <t xml:space="preserve"> </t>
    </r>
    <phoneticPr fontId="2"/>
  </si>
  <si>
    <t>裁切地衿丈 * 2 =</t>
    <phoneticPr fontId="2"/>
  </si>
  <si>
    <t>共衿丈</t>
  </si>
  <si>
    <t>共衿かけの縫代</t>
  </si>
  <si>
    <t>裁切共衿丈</t>
    <phoneticPr fontId="2"/>
  </si>
  <si>
    <t>裁切共衿丈 * 2 =</t>
    <phoneticPr fontId="2"/>
  </si>
  <si>
    <t>裁切地衿丈</t>
  </si>
  <si>
    <t>裁切共衿丈</t>
  </si>
  <si>
    <t>裁切衽丈 * 2 =</t>
    <phoneticPr fontId="2"/>
  </si>
  <si>
    <t>衽下り　</t>
    <phoneticPr fontId="2"/>
  </si>
  <si>
    <t xml:space="preserve">cm - </t>
    <phoneticPr fontId="2"/>
  </si>
  <si>
    <t>裁切衽丈</t>
  </si>
  <si>
    <t>衽丈のへら</t>
  </si>
  <si>
    <t>衽頭の縫代</t>
    <phoneticPr fontId="2"/>
  </si>
  <si>
    <t>cm -</t>
    <phoneticPr fontId="2"/>
  </si>
  <si>
    <t xml:space="preserve">cm = </t>
  </si>
  <si>
    <t>着物地（布幅36ｃｍから40ｃｍ位）の要尺計算</t>
    <rPh sb="0" eb="3">
      <t>キモノジ</t>
    </rPh>
    <rPh sb="4" eb="6">
      <t>ヌノハバ</t>
    </rPh>
    <rPh sb="16" eb="17">
      <t>クライ</t>
    </rPh>
    <rPh sb="19" eb="21">
      <t>ヨウジャク</t>
    </rPh>
    <rPh sb="21" eb="23">
      <t>ケイサン</t>
    </rPh>
    <phoneticPr fontId="2"/>
  </si>
  <si>
    <t>cm と裾ぐけ分</t>
    <rPh sb="4" eb="5">
      <t>スソ</t>
    </rPh>
    <rPh sb="7" eb="8">
      <t>ブン</t>
    </rPh>
    <phoneticPr fontId="2"/>
  </si>
  <si>
    <t>裾ぐけ分</t>
    <rPh sb="0" eb="1">
      <t>スソ</t>
    </rPh>
    <rPh sb="3" eb="4">
      <t>ブン</t>
    </rPh>
    <phoneticPr fontId="2"/>
  </si>
  <si>
    <t>縫い詰り代</t>
    <phoneticPr fontId="2"/>
  </si>
  <si>
    <t>裾ぐけ分</t>
  </si>
  <si>
    <t xml:space="preserve">cm + </t>
  </si>
  <si>
    <t>衽丈のへら</t>
    <phoneticPr fontId="2"/>
  </si>
  <si>
    <t>cm = 身丈のへら</t>
    <phoneticPr fontId="2"/>
  </si>
  <si>
    <t>cm = 衽丈のへら</t>
    <rPh sb="5" eb="7">
      <t>オクミタケ</t>
    </rPh>
    <phoneticPr fontId="2"/>
  </si>
  <si>
    <t>cm + 衽裾の縫代</t>
    <rPh sb="5" eb="6">
      <t>オクミ</t>
    </rPh>
    <rPh sb="6" eb="7">
      <t>スソ</t>
    </rPh>
    <rPh sb="8" eb="10">
      <t>ヌイシロ</t>
    </rPh>
    <phoneticPr fontId="2"/>
  </si>
  <si>
    <t>cm + 衽頭の縫代</t>
    <rPh sb="5" eb="6">
      <t>オクミ</t>
    </rPh>
    <rPh sb="6" eb="7">
      <t>アタマ</t>
    </rPh>
    <rPh sb="8" eb="10">
      <t>ヌイシロ</t>
    </rPh>
    <phoneticPr fontId="2"/>
  </si>
  <si>
    <t>cm =  褄下</t>
    <phoneticPr fontId="2"/>
  </si>
  <si>
    <t>cm + 縫詰り代</t>
    <phoneticPr fontId="2"/>
  </si>
  <si>
    <t xml:space="preserve">衽の流れのへら </t>
    <phoneticPr fontId="2"/>
  </si>
  <si>
    <t>cm = 衿山から肩山迄の長さ</t>
    <phoneticPr fontId="2"/>
  </si>
  <si>
    <t>cm + 衽下のへら</t>
    <rPh sb="5" eb="7">
      <t>オクミサガリ</t>
    </rPh>
    <phoneticPr fontId="2"/>
  </si>
  <si>
    <t xml:space="preserve">cm + 衿の流れのへら </t>
    <rPh sb="5" eb="6">
      <t>エリ</t>
    </rPh>
    <phoneticPr fontId="2"/>
  </si>
  <si>
    <t>cm = 衿丈のへら</t>
    <phoneticPr fontId="2"/>
  </si>
  <si>
    <t>cm + 衿先の縫代</t>
    <phoneticPr fontId="2"/>
  </si>
  <si>
    <t>cm =  共衿丈</t>
    <phoneticPr fontId="2"/>
  </si>
  <si>
    <t>洋服地（布幅108ｃｍから110ｃｍ位）の要尺計算</t>
    <rPh sb="0" eb="2">
      <t>ヨウフク</t>
    </rPh>
    <phoneticPr fontId="2"/>
  </si>
  <si>
    <t xml:space="preserve">裁切衽丈 </t>
    <phoneticPr fontId="2"/>
  </si>
  <si>
    <t>衽の流れのへら</t>
    <phoneticPr fontId="2"/>
  </si>
  <si>
    <t>cm * 4 + 裁切身頃丈</t>
    <phoneticPr fontId="2"/>
  </si>
  <si>
    <t>cm * 4 + 裁切衿衽丈</t>
    <rPh sb="11" eb="12">
      <t>エリ</t>
    </rPh>
    <phoneticPr fontId="2"/>
  </si>
  <si>
    <t xml:space="preserve">cm  * 2 </t>
    <phoneticPr fontId="2"/>
  </si>
  <si>
    <t>総要尺</t>
    <phoneticPr fontId="2"/>
  </si>
  <si>
    <t>反物の総尺により加減する縫代は主に袖下の縫代</t>
    <rPh sb="0" eb="2">
      <t>タンモノ</t>
    </rPh>
    <rPh sb="3" eb="4">
      <t>ソウ</t>
    </rPh>
    <rPh sb="4" eb="5">
      <t>シャク</t>
    </rPh>
    <rPh sb="8" eb="10">
      <t>カゲン</t>
    </rPh>
    <rPh sb="12" eb="14">
      <t>ヌイシロ</t>
    </rPh>
    <rPh sb="15" eb="16">
      <t>オモ</t>
    </rPh>
    <phoneticPr fontId="2"/>
  </si>
  <si>
    <t>裁切肩当布丈</t>
    <rPh sb="0" eb="2">
      <t>タチキリ</t>
    </rPh>
    <rPh sb="5" eb="6">
      <t>タケ</t>
    </rPh>
    <phoneticPr fontId="2"/>
  </si>
  <si>
    <t>cm = 裁切袖丈</t>
    <phoneticPr fontId="2"/>
  </si>
  <si>
    <t>裁切袖の振りの足し布丈</t>
    <rPh sb="0" eb="2">
      <t>タチキリ</t>
    </rPh>
    <rPh sb="2" eb="3">
      <t>ソデ</t>
    </rPh>
    <rPh sb="4" eb="5">
      <t>フ</t>
    </rPh>
    <rPh sb="7" eb="8">
      <t>タ</t>
    </rPh>
    <rPh sb="9" eb="10">
      <t>ヌノ</t>
    </rPh>
    <rPh sb="10" eb="11">
      <t>タケ</t>
    </rPh>
    <phoneticPr fontId="2"/>
  </si>
  <si>
    <t xml:space="preserve">cm = 裁切身頃丈 * 2 + 裁切肩当布丈 + 裁切袖の振りの足し布丈 + 裁切袖丈 * 2 </t>
    <phoneticPr fontId="2"/>
  </si>
  <si>
    <r>
      <rPr>
        <b/>
        <sz val="11"/>
        <color theme="1"/>
        <rFont val="游ゴシック"/>
        <family val="3"/>
        <charset val="128"/>
        <scheme val="minor"/>
      </rPr>
      <t xml:space="preserve">総要尺 </t>
    </r>
    <r>
      <rPr>
        <sz val="11"/>
        <color theme="1"/>
        <rFont val="游ゴシック"/>
        <family val="3"/>
        <charset val="128"/>
        <scheme val="minor"/>
      </rPr>
      <t xml:space="preserve"> </t>
    </r>
    <rPh sb="0" eb="1">
      <t>ソウ</t>
    </rPh>
    <rPh sb="1" eb="3">
      <t>ヨウジャク</t>
    </rPh>
    <phoneticPr fontId="2"/>
  </si>
  <si>
    <t>羽織 or 道中着 or コート</t>
    <rPh sb="0" eb="2">
      <t>ハオリ</t>
    </rPh>
    <rPh sb="6" eb="9">
      <t>ドウチュウギ</t>
    </rPh>
    <phoneticPr fontId="2"/>
  </si>
  <si>
    <t>着物</t>
    <rPh sb="0" eb="2">
      <t>キモノ</t>
    </rPh>
    <phoneticPr fontId="2"/>
  </si>
  <si>
    <t>長襦袢</t>
    <rPh sb="0" eb="3">
      <t>ナガジュバン</t>
    </rPh>
    <phoneticPr fontId="2"/>
  </si>
  <si>
    <t>袖山幅</t>
    <rPh sb="0" eb="3">
      <t>ソデヤマハバ</t>
    </rPh>
    <phoneticPr fontId="2"/>
  </si>
  <si>
    <t>袖幅</t>
    <rPh sb="0" eb="2">
      <t>ソデハバ</t>
    </rPh>
    <phoneticPr fontId="2"/>
  </si>
  <si>
    <t>背縫い</t>
    <rPh sb="0" eb="2">
      <t>セヌ</t>
    </rPh>
    <phoneticPr fontId="2"/>
  </si>
  <si>
    <t>袖口</t>
    <rPh sb="0" eb="2">
      <t>ソデクチ</t>
    </rPh>
    <phoneticPr fontId="2"/>
  </si>
  <si>
    <t>袖付</t>
    <rPh sb="0" eb="2">
      <t>ソデツケ</t>
    </rPh>
    <phoneticPr fontId="2"/>
  </si>
  <si>
    <t>袖の振り</t>
  </si>
  <si>
    <t>身八っ口</t>
  </si>
  <si>
    <t>口下</t>
    <rPh sb="0" eb="2">
      <t>クチシタ</t>
    </rPh>
    <phoneticPr fontId="2"/>
  </si>
  <si>
    <t>脇縫い</t>
    <rPh sb="0" eb="2">
      <t>ワキヌ</t>
    </rPh>
    <phoneticPr fontId="2"/>
  </si>
  <si>
    <t>1、長襦袢は着物の下に着るので着物に隠れる寸法にします。</t>
    <rPh sb="2" eb="5">
      <t>ナガジュバン</t>
    </rPh>
    <rPh sb="6" eb="8">
      <t>キモノ</t>
    </rPh>
    <rPh sb="9" eb="10">
      <t>シタ</t>
    </rPh>
    <rPh sb="11" eb="12">
      <t>キ</t>
    </rPh>
    <rPh sb="15" eb="17">
      <t>キモノ</t>
    </rPh>
    <rPh sb="18" eb="19">
      <t>カク</t>
    </rPh>
    <rPh sb="21" eb="23">
      <t>スンポウ</t>
    </rPh>
    <phoneticPr fontId="2"/>
  </si>
  <si>
    <t>図のように肩幅を着物より広くしてその分袖幅を狭くすれば袖振りが見えにくいと思います。</t>
    <rPh sb="5" eb="7">
      <t>カタハバ</t>
    </rPh>
    <rPh sb="22" eb="23">
      <t>セマ</t>
    </rPh>
    <rPh sb="27" eb="29">
      <t>ソデフ</t>
    </rPh>
    <rPh sb="31" eb="32">
      <t>ミ</t>
    </rPh>
    <rPh sb="37" eb="38">
      <t>オモ</t>
    </rPh>
    <phoneticPr fontId="2"/>
  </si>
  <si>
    <t>袖口は着物より長くすれば隠れます。</t>
    <rPh sb="0" eb="2">
      <t>ソデクチ</t>
    </rPh>
    <rPh sb="3" eb="5">
      <t>キモノ</t>
    </rPh>
    <rPh sb="7" eb="8">
      <t>ナガ</t>
    </rPh>
    <rPh sb="12" eb="13">
      <t>カク</t>
    </rPh>
    <phoneticPr fontId="2"/>
  </si>
  <si>
    <t>2、羽織 or 道中着 or コートは着物の上に着るので着物が隠れる寸法にします。</t>
    <rPh sb="22" eb="23">
      <t>ウエ</t>
    </rPh>
    <phoneticPr fontId="2"/>
  </si>
  <si>
    <t>袖付は着物より短く、裄も着物より短くします。肩幅は着物と同寸で袖幅は狭くします。</t>
    <phoneticPr fontId="2"/>
  </si>
  <si>
    <t>袖付は着物より長く、裄も着物より長くします。肩幅は着物と同寸で袖幅は広くします。</t>
    <rPh sb="7" eb="8">
      <t>ナガ</t>
    </rPh>
    <rPh sb="16" eb="17">
      <t>ナガ</t>
    </rPh>
    <rPh sb="34" eb="35">
      <t>ヒロ</t>
    </rPh>
    <phoneticPr fontId="2"/>
  </si>
  <si>
    <t>図のように肩幅を着物より狭くしてその分袖幅を広くすれば袖振りが見えにくいと思います。</t>
    <rPh sb="5" eb="7">
      <t>カタハバ</t>
    </rPh>
    <rPh sb="12" eb="13">
      <t>セマ</t>
    </rPh>
    <rPh sb="22" eb="23">
      <t>ヒロ</t>
    </rPh>
    <rPh sb="27" eb="29">
      <t>ソデフ</t>
    </rPh>
    <rPh sb="31" eb="32">
      <t>ミ</t>
    </rPh>
    <rPh sb="37" eb="38">
      <t>オモ</t>
    </rPh>
    <phoneticPr fontId="2"/>
  </si>
  <si>
    <t>袖口は着物と同寸です。</t>
    <rPh sb="0" eb="2">
      <t>ソデクチ</t>
    </rPh>
    <rPh sb="3" eb="5">
      <t>キモノ</t>
    </rPh>
    <rPh sb="6" eb="8">
      <t>ドウスン</t>
    </rPh>
    <phoneticPr fontId="2"/>
  </si>
  <si>
    <t>着物と長襦袢と羽織 or 道中着 or コートの裄と肩幅と袖幅、袖付、袖口の寸法</t>
    <phoneticPr fontId="2"/>
  </si>
  <si>
    <t>紀州細布152ｃｍ幅シーチング無地</t>
  </si>
  <si>
    <r>
      <t xml:space="preserve">    </t>
    </r>
    <r>
      <rPr>
        <sz val="11"/>
        <color rgb="FFC00000"/>
        <rFont val="游ゴシック"/>
        <family val="3"/>
        <charset val="128"/>
        <scheme val="minor"/>
      </rPr>
      <t>赤</t>
    </r>
    <rPh sb="4" eb="5">
      <t>アカ</t>
    </rPh>
    <phoneticPr fontId="2"/>
  </si>
  <si>
    <r>
      <t xml:space="preserve">    </t>
    </r>
    <r>
      <rPr>
        <sz val="11"/>
        <color rgb="FF00B050"/>
        <rFont val="游ゴシック"/>
        <family val="3"/>
        <charset val="128"/>
        <scheme val="minor"/>
      </rPr>
      <t>緑</t>
    </r>
    <rPh sb="4" eb="5">
      <t>ミドリ</t>
    </rPh>
    <phoneticPr fontId="2"/>
  </si>
  <si>
    <r>
      <t>枠</t>
    </r>
    <r>
      <rPr>
        <sz val="11"/>
        <rFont val="游ゴシック"/>
        <family val="3"/>
        <charset val="128"/>
        <scheme val="minor"/>
      </rPr>
      <t>の中は</t>
    </r>
    <r>
      <rPr>
        <sz val="11"/>
        <color rgb="FF00B050"/>
        <rFont val="游ゴシック"/>
        <family val="3"/>
        <charset val="128"/>
        <scheme val="minor"/>
      </rPr>
      <t>cm</t>
    </r>
    <r>
      <rPr>
        <sz val="11"/>
        <rFont val="游ゴシック"/>
        <family val="3"/>
        <charset val="128"/>
        <scheme val="minor"/>
      </rPr>
      <t>で寸法を記入して下さい。</t>
    </r>
    <phoneticPr fontId="2"/>
  </si>
  <si>
    <t>枠の中は計算をしていますので寸法は記入しないで下さい。</t>
    <rPh sb="0" eb="1">
      <t>ワク</t>
    </rPh>
    <rPh sb="2" eb="3">
      <t>ナカ</t>
    </rPh>
    <rPh sb="4" eb="6">
      <t>ケイサン</t>
    </rPh>
    <rPh sb="14" eb="16">
      <t>スンポウ</t>
    </rPh>
    <rPh sb="17" eb="19">
      <t>キニュウ</t>
    </rPh>
    <rPh sb="23" eb="24">
      <t>クダ</t>
    </rPh>
    <phoneticPr fontId="2"/>
  </si>
  <si>
    <t>ページレイアウトで印刷範囲を設定(s)して印刷してください。</t>
    <rPh sb="9" eb="11">
      <t>インサツ</t>
    </rPh>
    <rPh sb="11" eb="13">
      <t>ハンイ</t>
    </rPh>
    <rPh sb="14" eb="16">
      <t>セッテイ</t>
    </rPh>
    <rPh sb="21" eb="23">
      <t>インサツ</t>
    </rPh>
    <phoneticPr fontId="2"/>
  </si>
  <si>
    <r>
      <t>単位は</t>
    </r>
    <r>
      <rPr>
        <sz val="11"/>
        <color rgb="FFC00000"/>
        <rFont val="游ゴシック"/>
        <family val="3"/>
        <charset val="128"/>
        <scheme val="minor"/>
      </rPr>
      <t>鯨尺</t>
    </r>
    <r>
      <rPr>
        <sz val="11"/>
        <rFont val="游ゴシック"/>
        <family val="3"/>
        <charset val="128"/>
        <scheme val="minor"/>
      </rPr>
      <t>です。</t>
    </r>
    <rPh sb="0" eb="2">
      <t>タンイ</t>
    </rPh>
    <rPh sb="3" eb="5">
      <t>クジラジャク</t>
    </rPh>
    <phoneticPr fontId="2"/>
  </si>
  <si>
    <r>
      <t>1分</t>
    </r>
    <r>
      <rPr>
        <sz val="11"/>
        <rFont val="游ゴシック"/>
        <family val="3"/>
        <charset val="128"/>
        <scheme val="minor"/>
      </rPr>
      <t xml:space="preserve"> =</t>
    </r>
    <phoneticPr fontId="2"/>
  </si>
  <si>
    <t>※、サイズの測り方　人物で測定</t>
    <rPh sb="6" eb="7">
      <t>ハカ</t>
    </rPh>
    <rPh sb="8" eb="9">
      <t>カタ</t>
    </rPh>
    <rPh sb="10" eb="12">
      <t>ジンブツ</t>
    </rPh>
    <rPh sb="13" eb="15">
      <t>ソクテイ</t>
    </rPh>
    <phoneticPr fontId="2"/>
  </si>
  <si>
    <t>※、バストの測り方</t>
    <phoneticPr fontId="2"/>
  </si>
  <si>
    <t>※、ヒップの測り方</t>
    <phoneticPr fontId="2"/>
  </si>
  <si>
    <t>※、修正版【身丈？裄？全部解説！】自分でできる着物の寸法の測り方。ネットで買う時も安心！</t>
    <phoneticPr fontId="2"/>
  </si>
  <si>
    <t>ヒップのサイズが90ｃｍの方の身幅を基準にして各身幅を割出す計算式</t>
    <rPh sb="13" eb="14">
      <t>カタ</t>
    </rPh>
    <rPh sb="15" eb="17">
      <t>ミハバ</t>
    </rPh>
    <rPh sb="18" eb="20">
      <t>キジュン</t>
    </rPh>
    <rPh sb="23" eb="26">
      <t>カクミハバ</t>
    </rPh>
    <rPh sb="27" eb="29">
      <t>ワリダシ</t>
    </rPh>
    <rPh sb="30" eb="33">
      <t>ケイサンシキ</t>
    </rPh>
    <phoneticPr fontId="2"/>
  </si>
  <si>
    <t>cm に、前腰幅（ヒップの所の前幅）は</t>
    <rPh sb="5" eb="6">
      <t>マエ</t>
    </rPh>
    <rPh sb="6" eb="7">
      <t>コシ</t>
    </rPh>
    <rPh sb="7" eb="8">
      <t>ハバ</t>
    </rPh>
    <rPh sb="13" eb="14">
      <t>トコロ</t>
    </rPh>
    <rPh sb="15" eb="16">
      <t>マエ</t>
    </rPh>
    <rPh sb="16" eb="17">
      <t>ハバ</t>
    </rPh>
    <phoneticPr fontId="2"/>
  </si>
  <si>
    <t>cm に、後幅は</t>
    <rPh sb="5" eb="6">
      <t>ウシロ</t>
    </rPh>
    <rPh sb="6" eb="7">
      <t>ハバ</t>
    </rPh>
    <phoneticPr fontId="2"/>
  </si>
  <si>
    <t>cm にします。</t>
  </si>
  <si>
    <t>cm になります。</t>
  </si>
  <si>
    <t>前腰幅</t>
    <rPh sb="0" eb="1">
      <t>マエ</t>
    </rPh>
    <rPh sb="1" eb="2">
      <t>コシ</t>
    </rPh>
    <rPh sb="2" eb="3">
      <t>ハバ</t>
    </rPh>
    <phoneticPr fontId="2"/>
  </si>
  <si>
    <t>前幅</t>
    <rPh sb="0" eb="1">
      <t>マエ</t>
    </rPh>
    <rPh sb="1" eb="2">
      <t>ハバ</t>
    </rPh>
    <phoneticPr fontId="2"/>
  </si>
  <si>
    <t>cm、前幅を前腰幅と同寸にした時</t>
    <rPh sb="10" eb="12">
      <t>ドウスン</t>
    </rPh>
    <rPh sb="15" eb="16">
      <t>トキ</t>
    </rPh>
    <phoneticPr fontId="2"/>
  </si>
  <si>
    <t>cm、前幅を前腰幅よりも</t>
    <phoneticPr fontId="2"/>
  </si>
  <si>
    <t>cm 狭くした時</t>
    <phoneticPr fontId="2"/>
  </si>
  <si>
    <t>身長とバストとヒップのサイズから着物の身丈、褄下、裄と袖幅、身幅を割出します。</t>
    <rPh sb="16" eb="18">
      <t>キモノミハバ</t>
    </rPh>
    <phoneticPr fontId="2"/>
  </si>
  <si>
    <r>
      <rPr>
        <sz val="11"/>
        <color rgb="FF00B050"/>
        <rFont val="游ゴシック"/>
        <family val="3"/>
        <charset val="128"/>
        <scheme val="minor"/>
      </rPr>
      <t>cm</t>
    </r>
    <r>
      <rPr>
        <sz val="11"/>
        <rFont val="游ゴシック"/>
        <family val="3"/>
        <charset val="128"/>
        <scheme val="minor"/>
      </rPr>
      <t xml:space="preserve"> →</t>
    </r>
    <r>
      <rPr>
        <sz val="11"/>
        <color rgb="FF00B050"/>
        <rFont val="游ゴシック"/>
        <family val="3"/>
        <charset val="128"/>
        <scheme val="minor"/>
      </rPr>
      <t xml:space="preserve"> </t>
    </r>
    <r>
      <rPr>
        <sz val="11"/>
        <color rgb="FFC00000"/>
        <rFont val="游ゴシック"/>
        <family val="3"/>
        <charset val="128"/>
        <scheme val="minor"/>
      </rPr>
      <t>鯨尺</t>
    </r>
    <phoneticPr fontId="2"/>
  </si>
  <si>
    <t>バストサイズの記入欄</t>
    <phoneticPr fontId="2"/>
  </si>
  <si>
    <t>前腰幅を割出します。</t>
  </si>
  <si>
    <t>後幅を割出します。</t>
  </si>
  <si>
    <t>抱幅一</t>
    <rPh sb="0" eb="2">
      <t>ダキハバ</t>
    </rPh>
    <phoneticPr fontId="2"/>
  </si>
  <si>
    <t>抱幅二</t>
    <phoneticPr fontId="2"/>
  </si>
  <si>
    <t>前腰幅一　</t>
    <phoneticPr fontId="2"/>
  </si>
  <si>
    <t>前腰幅二</t>
    <phoneticPr fontId="2"/>
  </si>
  <si>
    <t>前幅一</t>
    <phoneticPr fontId="2"/>
  </si>
  <si>
    <t>前幅二</t>
    <phoneticPr fontId="2"/>
  </si>
  <si>
    <t>後幅一</t>
    <phoneticPr fontId="2"/>
  </si>
  <si>
    <t>後幅二</t>
    <phoneticPr fontId="2"/>
  </si>
  <si>
    <t>ヒップサイズの記入欄</t>
    <phoneticPr fontId="2"/>
  </si>
  <si>
    <t>cm +</t>
  </si>
  <si>
    <t>おはしょりの位置</t>
    <rPh sb="6" eb="8">
      <t>イチ</t>
    </rPh>
    <phoneticPr fontId="2"/>
  </si>
  <si>
    <t>ウエストの位置にした時</t>
    <phoneticPr fontId="2"/>
  </si>
  <si>
    <t>腰の位置にした時</t>
    <phoneticPr fontId="2"/>
  </si>
  <si>
    <t>身長の記入欄</t>
    <phoneticPr fontId="2"/>
  </si>
  <si>
    <t>背からの身丈</t>
    <phoneticPr fontId="2"/>
  </si>
  <si>
    <t>肩からの身丈</t>
    <phoneticPr fontId="2"/>
  </si>
  <si>
    <t>背からの身丈</t>
  </si>
  <si>
    <t>肩からの身丈</t>
  </si>
  <si>
    <t>身丈(背)を身丈(肩)に変換します。</t>
    <phoneticPr fontId="2"/>
  </si>
  <si>
    <t>褄下</t>
    <phoneticPr fontId="2"/>
  </si>
  <si>
    <t>cm→</t>
    <phoneticPr fontId="2"/>
  </si>
  <si>
    <t>裄</t>
    <phoneticPr fontId="2"/>
  </si>
  <si>
    <t>cm から袖山幅</t>
    <phoneticPr fontId="2"/>
  </si>
  <si>
    <t>cm を引いた寸法</t>
    <rPh sb="4" eb="5">
      <t>ヒ</t>
    </rPh>
    <rPh sb="7" eb="9">
      <t>スンポウ</t>
    </rPh>
    <phoneticPr fontId="2"/>
  </si>
  <si>
    <t>cm が肩幅です。</t>
    <rPh sb="4" eb="6">
      <t>カタハバ</t>
    </rPh>
    <phoneticPr fontId="2"/>
  </si>
  <si>
    <t>肩幅</t>
    <phoneticPr fontId="2"/>
  </si>
  <si>
    <r>
      <t>cm</t>
    </r>
    <r>
      <rPr>
        <b/>
        <sz val="11"/>
        <color rgb="FFFF0000"/>
        <rFont val="游ゴシック"/>
        <family val="3"/>
        <charset val="128"/>
        <scheme val="minor"/>
      </rPr>
      <t xml:space="preserve"> から身八っ口の止り処の後幅</t>
    </r>
    <phoneticPr fontId="2"/>
  </si>
  <si>
    <r>
      <t xml:space="preserve">cm </t>
    </r>
    <r>
      <rPr>
        <b/>
        <sz val="11"/>
        <color rgb="FFFF0000"/>
        <rFont val="游ゴシック"/>
        <family val="3"/>
        <charset val="128"/>
        <scheme val="minor"/>
      </rPr>
      <t>を引いた差が</t>
    </r>
    <phoneticPr fontId="2"/>
  </si>
  <si>
    <r>
      <rPr>
        <sz val="11"/>
        <rFont val="游ゴシック"/>
        <family val="3"/>
        <charset val="128"/>
        <scheme val="minor"/>
      </rPr>
      <t>cm</t>
    </r>
    <r>
      <rPr>
        <b/>
        <sz val="11"/>
        <color rgb="FFFF0000"/>
        <rFont val="游ゴシック"/>
        <family val="3"/>
        <charset val="128"/>
        <scheme val="minor"/>
      </rPr>
      <t>が</t>
    </r>
    <phoneticPr fontId="2"/>
  </si>
  <si>
    <r>
      <t xml:space="preserve">cm </t>
    </r>
    <r>
      <rPr>
        <b/>
        <sz val="11"/>
        <color rgb="FFFF0000"/>
        <rFont val="游ゴシック"/>
        <family val="3"/>
        <charset val="128"/>
        <scheme val="minor"/>
      </rPr>
      <t>以下になる様に袖山幅を</t>
    </r>
    <phoneticPr fontId="2"/>
  </si>
  <si>
    <r>
      <rPr>
        <b/>
        <sz val="11"/>
        <color rgb="FF00B050"/>
        <rFont val="游ゴシック"/>
        <family val="3"/>
        <charset val="128"/>
        <scheme val="minor"/>
      </rPr>
      <t>cm</t>
    </r>
    <r>
      <rPr>
        <b/>
        <sz val="11"/>
        <color theme="1"/>
        <rFont val="游ゴシック"/>
        <family val="3"/>
        <charset val="128"/>
        <scheme val="minor"/>
      </rPr>
      <t xml:space="preserve"> </t>
    </r>
    <r>
      <rPr>
        <b/>
        <sz val="11"/>
        <color rgb="FFFF0000"/>
        <rFont val="游ゴシック"/>
        <family val="3"/>
        <charset val="128"/>
        <scheme val="minor"/>
      </rPr>
      <t>を決めます。</t>
    </r>
    <phoneticPr fontId="2"/>
  </si>
  <si>
    <t xml:space="preserve">     袖山幅 </t>
    <phoneticPr fontId="2"/>
  </si>
  <si>
    <t>袖山幅を決める時の目安の一覧表</t>
    <rPh sb="12" eb="15">
      <t>イチランヒョウ</t>
    </rPh>
    <phoneticPr fontId="2"/>
  </si>
  <si>
    <t>袖丈、裄、袖幅を割出します。</t>
    <phoneticPr fontId="2"/>
  </si>
  <si>
    <t>いっぱいの裄を割出します。</t>
    <phoneticPr fontId="2"/>
  </si>
  <si>
    <t>cm～</t>
  </si>
  <si>
    <t>cm～</t>
    <phoneticPr fontId="2"/>
  </si>
  <si>
    <t>袖丈</t>
    <phoneticPr fontId="2"/>
  </si>
  <si>
    <t>cm = ( 身長 + 5cm ) * 0.3</t>
    <phoneticPr fontId="2"/>
  </si>
  <si>
    <t>肩幅</t>
  </si>
  <si>
    <t>裄　</t>
    <phoneticPr fontId="2"/>
  </si>
  <si>
    <t>cm = ( 身長 * 0.83 ) / 2</t>
    <phoneticPr fontId="2"/>
  </si>
  <si>
    <t>袖山幅</t>
  </si>
  <si>
    <t>袖幅</t>
    <phoneticPr fontId="2"/>
  </si>
  <si>
    <t>cm = ( 裄 + 2cm ) / 2</t>
    <phoneticPr fontId="2"/>
  </si>
  <si>
    <t>いっぱいの裄</t>
    <rPh sb="5" eb="6">
      <t>ユキ</t>
    </rPh>
    <phoneticPr fontId="2"/>
  </si>
  <si>
    <t>身八っ口の止りの処の後幅</t>
    <phoneticPr fontId="2"/>
  </si>
  <si>
    <t>共衿丈</t>
    <rPh sb="0" eb="1">
      <t>トモ</t>
    </rPh>
    <rPh sb="1" eb="2">
      <t>エリ</t>
    </rPh>
    <rPh sb="2" eb="3">
      <t>タケ</t>
    </rPh>
    <phoneticPr fontId="2"/>
  </si>
  <si>
    <t>肩山から内揚迄の長さ</t>
  </si>
  <si>
    <t xml:space="preserve">計算で割出した抱幅 </t>
    <phoneticPr fontId="2"/>
  </si>
  <si>
    <t>仮の抱幅</t>
    <rPh sb="0" eb="1">
      <t>カリ</t>
    </rPh>
    <rPh sb="2" eb="3">
      <t>ダ</t>
    </rPh>
    <rPh sb="3" eb="4">
      <t>ハバ</t>
    </rPh>
    <phoneticPr fontId="2"/>
  </si>
  <si>
    <t>⑥</t>
    <phoneticPr fontId="2"/>
  </si>
  <si>
    <t xml:space="preserve">計算で割出した前腰幅 </t>
    <rPh sb="0" eb="2">
      <t>ケイサン</t>
    </rPh>
    <rPh sb="3" eb="5">
      <t>ワリダ</t>
    </rPh>
    <rPh sb="7" eb="8">
      <t>マエ</t>
    </rPh>
    <rPh sb="8" eb="9">
      <t>コシ</t>
    </rPh>
    <rPh sb="9" eb="10">
      <t>ハバ</t>
    </rPh>
    <phoneticPr fontId="2"/>
  </si>
  <si>
    <t>仮の前腰幅</t>
    <rPh sb="2" eb="3">
      <t>マエ</t>
    </rPh>
    <rPh sb="3" eb="4">
      <t>コシ</t>
    </rPh>
    <rPh sb="4" eb="5">
      <t>ハバ</t>
    </rPh>
    <phoneticPr fontId="2"/>
  </si>
  <si>
    <t>⑤</t>
    <phoneticPr fontId="2"/>
  </si>
  <si>
    <t>後腰幅</t>
    <rPh sb="1" eb="2">
      <t>コシ</t>
    </rPh>
    <phoneticPr fontId="2"/>
  </si>
  <si>
    <t xml:space="preserve">計算で割出した前幅 </t>
    <rPh sb="0" eb="2">
      <t>ケイサン</t>
    </rPh>
    <rPh sb="3" eb="5">
      <t>ワリダ</t>
    </rPh>
    <rPh sb="7" eb="8">
      <t>マエ</t>
    </rPh>
    <rPh sb="8" eb="9">
      <t>ハバ</t>
    </rPh>
    <phoneticPr fontId="2"/>
  </si>
  <si>
    <t>仮の前幅</t>
    <rPh sb="2" eb="3">
      <t>マエ</t>
    </rPh>
    <rPh sb="3" eb="4">
      <t>ハバ</t>
    </rPh>
    <phoneticPr fontId="2"/>
  </si>
  <si>
    <t>④</t>
    <phoneticPr fontId="2"/>
  </si>
  <si>
    <t xml:space="preserve">計算で割出した後幅 </t>
    <rPh sb="0" eb="2">
      <t>ケイサン</t>
    </rPh>
    <rPh sb="3" eb="5">
      <t>ワリダ</t>
    </rPh>
    <rPh sb="7" eb="8">
      <t>ウシロ</t>
    </rPh>
    <rPh sb="8" eb="9">
      <t>ハバ</t>
    </rPh>
    <phoneticPr fontId="2"/>
  </si>
  <si>
    <t>仮の後幅</t>
    <rPh sb="2" eb="3">
      <t>ウシロ</t>
    </rPh>
    <rPh sb="3" eb="4">
      <t>ハバ</t>
    </rPh>
    <phoneticPr fontId="2"/>
  </si>
  <si>
    <t>③</t>
    <phoneticPr fontId="2"/>
  </si>
  <si>
    <t>　　</t>
    <phoneticPr fontId="2"/>
  </si>
  <si>
    <t>cmの時に</t>
    <rPh sb="3" eb="4">
      <t>トキ</t>
    </rPh>
    <phoneticPr fontId="2"/>
  </si>
  <si>
    <t>肩幅と身八っ口の処の後幅の差　　　</t>
    <phoneticPr fontId="2"/>
  </si>
  <si>
    <t>前幅を割出します。</t>
  </si>
  <si>
    <t>抱幅を割出します。</t>
    <phoneticPr fontId="2"/>
  </si>
  <si>
    <r>
      <rPr>
        <sz val="11"/>
        <color rgb="FFFF0000"/>
        <rFont val="游ゴシック"/>
        <family val="3"/>
        <charset val="128"/>
        <scheme val="minor"/>
      </rPr>
      <t>※、</t>
    </r>
    <r>
      <rPr>
        <b/>
        <sz val="11"/>
        <color theme="1"/>
        <rFont val="游ゴシック"/>
        <family val="3"/>
        <charset val="128"/>
        <scheme val="minor"/>
      </rPr>
      <t>繰越と衿の付込みが</t>
    </r>
    <r>
      <rPr>
        <b/>
        <sz val="11"/>
        <color rgb="FFC00000"/>
        <rFont val="游ゴシック"/>
        <family val="3"/>
        <charset val="128"/>
        <scheme val="minor"/>
      </rPr>
      <t>5分</t>
    </r>
    <r>
      <rPr>
        <b/>
        <sz val="11"/>
        <color theme="1"/>
        <rFont val="游ゴシック"/>
        <family val="3"/>
        <charset val="128"/>
        <scheme val="minor"/>
      </rPr>
      <t>（</t>
    </r>
    <r>
      <rPr>
        <b/>
        <sz val="11"/>
        <color rgb="FF00B050"/>
        <rFont val="游ゴシック"/>
        <family val="3"/>
        <charset val="128"/>
        <scheme val="minor"/>
      </rPr>
      <t>1.89ｃｍ</t>
    </r>
    <r>
      <rPr>
        <b/>
        <sz val="11"/>
        <color theme="1"/>
        <rFont val="游ゴシック"/>
        <family val="3"/>
        <charset val="128"/>
        <scheme val="minor"/>
      </rPr>
      <t>）でおはしょりをウエストの位置にした時の背からの身丈は身長と同寸になり、おはしょりを腰の位置にした時はそれより約</t>
    </r>
    <r>
      <rPr>
        <b/>
        <sz val="11"/>
        <color rgb="FFC00000"/>
        <rFont val="游ゴシック"/>
        <family val="3"/>
        <charset val="128"/>
        <scheme val="minor"/>
      </rPr>
      <t>1寸３分２厘</t>
    </r>
    <r>
      <rPr>
        <b/>
        <sz val="11"/>
        <color theme="1"/>
        <rFont val="游ゴシック"/>
        <family val="3"/>
        <charset val="128"/>
        <scheme val="minor"/>
      </rPr>
      <t>（</t>
    </r>
    <r>
      <rPr>
        <b/>
        <sz val="11"/>
        <color rgb="FF00B050"/>
        <rFont val="游ゴシック"/>
        <family val="3"/>
        <charset val="128"/>
        <scheme val="minor"/>
      </rPr>
      <t>5ｃｍ</t>
    </r>
    <r>
      <rPr>
        <b/>
        <sz val="11"/>
        <color theme="1"/>
        <rFont val="游ゴシック"/>
        <family val="3"/>
        <charset val="128"/>
        <scheme val="minor"/>
      </rPr>
      <t>）程度短くなります。</t>
    </r>
    <phoneticPr fontId="2"/>
  </si>
  <si>
    <t>cm= 袖幅</t>
    <phoneticPr fontId="2"/>
  </si>
  <si>
    <t>裄</t>
  </si>
  <si>
    <r>
      <rPr>
        <sz val="11"/>
        <color rgb="FFC00000"/>
        <rFont val="游ゴシック"/>
        <family val="3"/>
        <charset val="128"/>
        <scheme val="minor"/>
      </rPr>
      <t>枠</t>
    </r>
    <r>
      <rPr>
        <sz val="11"/>
        <color theme="1"/>
        <rFont val="游ゴシック"/>
        <family val="3"/>
        <charset val="128"/>
        <scheme val="minor"/>
      </rPr>
      <t>の中は</t>
    </r>
    <r>
      <rPr>
        <sz val="11"/>
        <color rgb="FFC00000"/>
        <rFont val="游ゴシック"/>
        <family val="3"/>
        <charset val="128"/>
        <scheme val="minor"/>
      </rPr>
      <t>鯨尺</t>
    </r>
    <r>
      <rPr>
        <sz val="11"/>
        <color theme="1"/>
        <rFont val="游ゴシック"/>
        <family val="3"/>
        <charset val="128"/>
        <scheme val="minor"/>
      </rPr>
      <t>で、</t>
    </r>
    <rPh sb="0" eb="1">
      <t>ワク</t>
    </rPh>
    <rPh sb="2" eb="3">
      <t>ナカ</t>
    </rPh>
    <rPh sb="4" eb="6">
      <t>クジラジャク</t>
    </rPh>
    <phoneticPr fontId="2"/>
  </si>
  <si>
    <t xml:space="preserve">    黒</t>
    <rPh sb="4" eb="5">
      <t>クロ</t>
    </rPh>
    <phoneticPr fontId="2"/>
  </si>
  <si>
    <r>
      <t xml:space="preserve">1丈 </t>
    </r>
    <r>
      <rPr>
        <sz val="11"/>
        <rFont val="游ゴシック"/>
        <family val="3"/>
        <charset val="128"/>
        <scheme val="minor"/>
      </rPr>
      <t>=</t>
    </r>
    <phoneticPr fontId="2"/>
  </si>
  <si>
    <t>1尺 =</t>
    <phoneticPr fontId="2"/>
  </si>
  <si>
    <r>
      <t xml:space="preserve">1寸 </t>
    </r>
    <r>
      <rPr>
        <sz val="11"/>
        <rFont val="游ゴシック"/>
        <family val="3"/>
        <charset val="128"/>
        <scheme val="minor"/>
      </rPr>
      <t>=</t>
    </r>
    <phoneticPr fontId="2"/>
  </si>
  <si>
    <r>
      <t xml:space="preserve">1厘 </t>
    </r>
    <r>
      <rPr>
        <sz val="11"/>
        <rFont val="游ゴシック"/>
        <family val="3"/>
        <charset val="128"/>
        <scheme val="minor"/>
      </rPr>
      <t>=</t>
    </r>
    <phoneticPr fontId="2"/>
  </si>
  <si>
    <r>
      <t>※、</t>
    </r>
    <r>
      <rPr>
        <sz val="11"/>
        <color rgb="FFC00000"/>
        <rFont val="游ゴシック"/>
        <family val="3"/>
        <charset val="128"/>
        <scheme val="minor"/>
      </rPr>
      <t>鯨尺</t>
    </r>
    <r>
      <rPr>
        <sz val="11"/>
        <color theme="1"/>
        <rFont val="游ゴシック"/>
        <family val="3"/>
        <charset val="128"/>
        <scheme val="minor"/>
      </rPr>
      <t>または</t>
    </r>
    <r>
      <rPr>
        <sz val="11"/>
        <color rgb="FF00B050"/>
        <rFont val="游ゴシック"/>
        <family val="3"/>
        <charset val="128"/>
        <scheme val="minor"/>
      </rPr>
      <t>ｃｍ</t>
    </r>
    <r>
      <rPr>
        <sz val="11"/>
        <color theme="1"/>
        <rFont val="游ゴシック"/>
        <family val="3"/>
        <charset val="128"/>
        <scheme val="minor"/>
      </rPr>
      <t>片方のみの記入でも計算します。</t>
    </r>
    <phoneticPr fontId="2"/>
  </si>
  <si>
    <r>
      <t>ヒップ</t>
    </r>
    <r>
      <rPr>
        <sz val="11"/>
        <color rgb="FF00B050"/>
        <rFont val="游ゴシック"/>
        <family val="3"/>
        <charset val="128"/>
        <scheme val="minor"/>
      </rPr>
      <t>90</t>
    </r>
    <r>
      <rPr>
        <sz val="11"/>
        <color theme="1"/>
        <rFont val="游ゴシック"/>
        <family val="3"/>
        <charset val="128"/>
        <scheme val="minor"/>
      </rPr>
      <t>cm (</t>
    </r>
    <r>
      <rPr>
        <sz val="11"/>
        <color rgb="FFC00000"/>
        <rFont val="游ゴシック"/>
        <family val="3"/>
        <charset val="128"/>
        <scheme val="minor"/>
      </rPr>
      <t>2尺3寸8分1厘</t>
    </r>
    <r>
      <rPr>
        <sz val="11"/>
        <color theme="1"/>
        <rFont val="游ゴシック"/>
        <family val="3"/>
        <charset val="128"/>
        <scheme val="minor"/>
      </rPr>
      <t>) の時の合褄幅は</t>
    </r>
    <rPh sb="10" eb="11">
      <t>シャク</t>
    </rPh>
    <rPh sb="12" eb="13">
      <t>スン</t>
    </rPh>
    <rPh sb="14" eb="15">
      <t>ブ</t>
    </rPh>
    <rPh sb="16" eb="17">
      <t>リン</t>
    </rPh>
    <rPh sb="20" eb="21">
      <t>トキ</t>
    </rPh>
    <rPh sb="22" eb="25">
      <t>アイズマハバ</t>
    </rPh>
    <phoneticPr fontId="2"/>
  </si>
  <si>
    <r>
      <t>ヒップ</t>
    </r>
    <r>
      <rPr>
        <sz val="11"/>
        <color rgb="FF00B050"/>
        <rFont val="游ゴシック"/>
        <family val="3"/>
        <charset val="128"/>
        <scheme val="minor"/>
      </rPr>
      <t>90</t>
    </r>
    <r>
      <rPr>
        <sz val="11"/>
        <color theme="1"/>
        <rFont val="游ゴシック"/>
        <family val="3"/>
        <charset val="128"/>
        <scheme val="minor"/>
      </rPr>
      <t>cm (</t>
    </r>
    <r>
      <rPr>
        <sz val="11"/>
        <color rgb="FFC00000"/>
        <rFont val="游ゴシック"/>
        <family val="3"/>
        <charset val="128"/>
        <scheme val="minor"/>
      </rPr>
      <t>2尺3寸8分1厘</t>
    </r>
    <r>
      <rPr>
        <sz val="11"/>
        <color theme="1"/>
        <rFont val="游ゴシック"/>
        <family val="3"/>
        <charset val="128"/>
        <scheme val="minor"/>
      </rPr>
      <t>)を基準にした時の、合褄幅と前腰幅と後幅に加減する値は</t>
    </r>
    <rPh sb="19" eb="21">
      <t>キジュン</t>
    </rPh>
    <rPh sb="24" eb="25">
      <t>トキ</t>
    </rPh>
    <rPh sb="27" eb="30">
      <t>アイズマハバ</t>
    </rPh>
    <rPh sb="31" eb="32">
      <t>マエ</t>
    </rPh>
    <rPh sb="32" eb="33">
      <t>コシ</t>
    </rPh>
    <rPh sb="33" eb="34">
      <t>ハバ</t>
    </rPh>
    <rPh sb="35" eb="36">
      <t>ウシロ</t>
    </rPh>
    <rPh sb="36" eb="37">
      <t>ハバ</t>
    </rPh>
    <rPh sb="38" eb="40">
      <t>カゲン</t>
    </rPh>
    <rPh sb="42" eb="43">
      <t>アタイ</t>
    </rPh>
    <phoneticPr fontId="2"/>
  </si>
  <si>
    <r>
      <t>cm ですが、合褄幅は広げても</t>
    </r>
    <r>
      <rPr>
        <sz val="11"/>
        <color rgb="FFC00000"/>
        <rFont val="游ゴシック"/>
        <family val="3"/>
        <charset val="128"/>
        <scheme val="minor"/>
      </rPr>
      <t>4寸2分</t>
    </r>
    <r>
      <rPr>
        <sz val="11"/>
        <color theme="1"/>
        <rFont val="游ゴシック"/>
        <family val="3"/>
        <charset val="128"/>
        <scheme val="minor"/>
      </rPr>
      <t>（</t>
    </r>
    <r>
      <rPr>
        <sz val="11"/>
        <color rgb="FF00B050"/>
        <rFont val="游ゴシック"/>
        <family val="3"/>
        <charset val="128"/>
        <scheme val="minor"/>
      </rPr>
      <t>15.876ｃｍ</t>
    </r>
    <r>
      <rPr>
        <sz val="11"/>
        <color theme="1"/>
        <rFont val="游ゴシック"/>
        <family val="3"/>
        <charset val="128"/>
        <scheme val="minor"/>
      </rPr>
      <t>）位なので、前腰幅と後幅に加減する値は合褄幅が</t>
    </r>
    <phoneticPr fontId="2"/>
  </si>
  <si>
    <r>
      <t>cm、前幅を前腰幅より</t>
    </r>
    <r>
      <rPr>
        <sz val="11"/>
        <color rgb="FFC00000"/>
        <rFont val="游ゴシック"/>
        <family val="3"/>
        <charset val="128"/>
        <scheme val="minor"/>
      </rPr>
      <t>2分</t>
    </r>
    <r>
      <rPr>
        <sz val="11"/>
        <color theme="1"/>
        <rFont val="游ゴシック"/>
        <family val="3"/>
        <charset val="128"/>
        <scheme val="minor"/>
      </rPr>
      <t>(</t>
    </r>
    <r>
      <rPr>
        <sz val="11"/>
        <color rgb="FF00B050"/>
        <rFont val="游ゴシック"/>
        <family val="3"/>
        <charset val="128"/>
        <scheme val="minor"/>
      </rPr>
      <t>0.75cm</t>
    </r>
    <r>
      <rPr>
        <sz val="11"/>
        <color theme="1"/>
        <rFont val="游ゴシック"/>
        <family val="3"/>
        <charset val="128"/>
        <scheme val="minor"/>
      </rPr>
      <t xml:space="preserve">)広げた時  </t>
    </r>
    <rPh sb="3" eb="5">
      <t>マエハバ</t>
    </rPh>
    <phoneticPr fontId="2"/>
  </si>
  <si>
    <r>
      <t>前幅は前腰幅より</t>
    </r>
    <r>
      <rPr>
        <sz val="11"/>
        <color rgb="FFC00000"/>
        <rFont val="游ゴシック"/>
        <family val="3"/>
        <charset val="128"/>
        <scheme val="minor"/>
      </rPr>
      <t>2分</t>
    </r>
    <r>
      <rPr>
        <sz val="11"/>
        <color theme="1"/>
        <rFont val="游ゴシック"/>
        <family val="3"/>
        <charset val="128"/>
        <scheme val="minor"/>
      </rPr>
      <t>(</t>
    </r>
    <r>
      <rPr>
        <sz val="11"/>
        <color rgb="FF00B050"/>
        <rFont val="游ゴシック"/>
        <family val="3"/>
        <charset val="128"/>
        <scheme val="minor"/>
      </rPr>
      <t>0.75cm</t>
    </r>
    <r>
      <rPr>
        <sz val="11"/>
        <color theme="1"/>
        <rFont val="游ゴシック"/>
        <family val="3"/>
        <charset val="128"/>
        <scheme val="minor"/>
      </rPr>
      <t>)広げる時と、前腰幅と同寸か、前腰幅より</t>
    </r>
    <r>
      <rPr>
        <sz val="11"/>
        <color rgb="FFC00000"/>
        <rFont val="游ゴシック"/>
        <family val="3"/>
        <charset val="128"/>
        <scheme val="minor"/>
      </rPr>
      <t>2分</t>
    </r>
    <r>
      <rPr>
        <sz val="11"/>
        <color theme="1"/>
        <rFont val="游ゴシック"/>
        <family val="3"/>
        <charset val="128"/>
        <scheme val="minor"/>
      </rPr>
      <t>(</t>
    </r>
    <r>
      <rPr>
        <sz val="11"/>
        <color rgb="FF00B050"/>
        <rFont val="游ゴシック"/>
        <family val="3"/>
        <charset val="128"/>
        <scheme val="minor"/>
      </rPr>
      <t>0.756cm</t>
    </r>
    <r>
      <rPr>
        <sz val="11"/>
        <color theme="1"/>
        <rFont val="游ゴシック"/>
        <family val="3"/>
        <charset val="128"/>
        <scheme val="minor"/>
      </rPr>
      <t>)程度狭くする場合があります。</t>
    </r>
    <phoneticPr fontId="2"/>
  </si>
  <si>
    <r>
      <rPr>
        <sz val="11"/>
        <color rgb="FFC00000"/>
        <rFont val="游ゴシック"/>
        <family val="3"/>
        <charset val="128"/>
        <scheme val="minor"/>
      </rPr>
      <t>赤い枠内は鯨尺</t>
    </r>
    <r>
      <rPr>
        <sz val="11"/>
        <color theme="1"/>
        <rFont val="游ゴシック"/>
        <family val="3"/>
        <charset val="128"/>
        <scheme val="minor"/>
      </rPr>
      <t>で、</t>
    </r>
    <r>
      <rPr>
        <sz val="11"/>
        <color rgb="FF00B050"/>
        <rFont val="游ゴシック"/>
        <family val="3"/>
        <charset val="128"/>
        <scheme val="minor"/>
      </rPr>
      <t>緑の枠内はｃｍ</t>
    </r>
    <r>
      <rPr>
        <sz val="11"/>
        <color theme="1"/>
        <rFont val="游ゴシック"/>
        <family val="3"/>
        <charset val="128"/>
        <scheme val="minor"/>
      </rPr>
      <t>で記入します。</t>
    </r>
    <rPh sb="0" eb="1">
      <t>アカ</t>
    </rPh>
    <rPh sb="2" eb="3">
      <t>ワク</t>
    </rPh>
    <rPh sb="3" eb="4">
      <t>ナイ</t>
    </rPh>
    <rPh sb="5" eb="7">
      <t>クジラジャク</t>
    </rPh>
    <rPh sb="9" eb="10">
      <t>ミドリ</t>
    </rPh>
    <rPh sb="11" eb="12">
      <t>ワク</t>
    </rPh>
    <rPh sb="12" eb="13">
      <t>ナイ</t>
    </rPh>
    <rPh sb="17" eb="19">
      <t>キニュウ</t>
    </rPh>
    <phoneticPr fontId="2"/>
  </si>
  <si>
    <r>
      <rPr>
        <sz val="11"/>
        <color rgb="FFC00000"/>
        <rFont val="游ゴシック"/>
        <family val="3"/>
        <charset val="128"/>
        <scheme val="minor"/>
      </rPr>
      <t>鯨尺</t>
    </r>
    <r>
      <rPr>
        <sz val="11"/>
        <color theme="1"/>
        <rFont val="游ゴシック"/>
        <family val="3"/>
        <charset val="128"/>
        <scheme val="minor"/>
      </rPr>
      <t xml:space="preserve"> → </t>
    </r>
    <r>
      <rPr>
        <sz val="11"/>
        <color rgb="FF00B050"/>
        <rFont val="游ゴシック"/>
        <family val="3"/>
        <charset val="128"/>
        <scheme val="minor"/>
      </rPr>
      <t>cm</t>
    </r>
    <phoneticPr fontId="2"/>
  </si>
  <si>
    <r>
      <t xml:space="preserve">袖山幅は袖幅 + </t>
    </r>
    <r>
      <rPr>
        <sz val="11"/>
        <color rgb="FFC00000"/>
        <rFont val="游ゴシック"/>
        <family val="3"/>
        <charset val="128"/>
        <scheme val="minor"/>
      </rPr>
      <t>3分</t>
    </r>
    <r>
      <rPr>
        <sz val="11"/>
        <color theme="1"/>
        <rFont val="游ゴシック"/>
        <family val="3"/>
        <charset val="128"/>
        <scheme val="minor"/>
      </rPr>
      <t>(</t>
    </r>
    <r>
      <rPr>
        <sz val="11"/>
        <color rgb="FF00B050"/>
        <rFont val="游ゴシック"/>
        <family val="3"/>
        <charset val="128"/>
        <scheme val="minor"/>
      </rPr>
      <t>1.134cm</t>
    </r>
    <r>
      <rPr>
        <sz val="11"/>
        <color theme="1"/>
        <rFont val="游ゴシック"/>
        <family val="3"/>
        <charset val="128"/>
        <scheme val="minor"/>
      </rPr>
      <t>)まで広げられます。</t>
    </r>
    <phoneticPr fontId="2"/>
  </si>
  <si>
    <r>
      <t>衿肩明の並は</t>
    </r>
    <r>
      <rPr>
        <sz val="11"/>
        <color rgb="FFC00000"/>
        <rFont val="游ゴシック"/>
        <family val="3"/>
        <charset val="128"/>
        <scheme val="minor"/>
      </rPr>
      <t>2寸3分</t>
    </r>
    <r>
      <rPr>
        <sz val="11"/>
        <color theme="1"/>
        <rFont val="游ゴシック"/>
        <family val="3"/>
        <charset val="128"/>
        <scheme val="minor"/>
      </rPr>
      <t>（</t>
    </r>
    <r>
      <rPr>
        <sz val="11"/>
        <color rgb="FF00B050"/>
        <rFont val="游ゴシック"/>
        <family val="3"/>
        <charset val="128"/>
        <scheme val="minor"/>
      </rPr>
      <t>8.694ｃｍ</t>
    </r>
    <r>
      <rPr>
        <sz val="11"/>
        <color theme="1"/>
        <rFont val="游ゴシック"/>
        <family val="3"/>
        <charset val="128"/>
        <scheme val="minor"/>
      </rPr>
      <t>）です。</t>
    </r>
    <phoneticPr fontId="2"/>
  </si>
  <si>
    <r>
      <t>身八っ口の並は</t>
    </r>
    <r>
      <rPr>
        <sz val="11"/>
        <color rgb="FFC00000"/>
        <rFont val="游ゴシック"/>
        <family val="3"/>
        <charset val="128"/>
        <scheme val="minor"/>
      </rPr>
      <t>3寸5分</t>
    </r>
    <r>
      <rPr>
        <sz val="11"/>
        <color theme="1"/>
        <rFont val="游ゴシック"/>
        <family val="3"/>
        <charset val="128"/>
        <scheme val="minor"/>
      </rPr>
      <t>(</t>
    </r>
    <r>
      <rPr>
        <sz val="11"/>
        <color rgb="FF00B050"/>
        <rFont val="游ゴシック"/>
        <family val="3"/>
        <charset val="128"/>
        <scheme val="minor"/>
      </rPr>
      <t>13.23cm</t>
    </r>
    <r>
      <rPr>
        <sz val="11"/>
        <color theme="1"/>
        <rFont val="游ゴシック"/>
        <family val="3"/>
        <charset val="128"/>
        <scheme val="minor"/>
      </rPr>
      <t>)です。</t>
    </r>
    <phoneticPr fontId="2"/>
  </si>
  <si>
    <r>
      <t>肩山から内揚迄の長さは</t>
    </r>
    <r>
      <rPr>
        <sz val="11"/>
        <color rgb="FFC00000"/>
        <rFont val="游ゴシック"/>
        <family val="3"/>
        <charset val="128"/>
        <scheme val="minor"/>
      </rPr>
      <t>1尺</t>
    </r>
    <r>
      <rPr>
        <sz val="11"/>
        <color theme="1"/>
        <rFont val="游ゴシック"/>
        <family val="3"/>
        <charset val="128"/>
        <scheme val="minor"/>
      </rPr>
      <t>（</t>
    </r>
    <r>
      <rPr>
        <sz val="11"/>
        <color rgb="FF00B050"/>
        <rFont val="游ゴシック"/>
        <family val="3"/>
        <charset val="128"/>
        <scheme val="minor"/>
      </rPr>
      <t>37.8ｃｍ</t>
    </r>
    <r>
      <rPr>
        <sz val="11"/>
        <color theme="1"/>
        <rFont val="游ゴシック"/>
        <family val="3"/>
        <charset val="128"/>
        <scheme val="minor"/>
      </rPr>
      <t>）から</t>
    </r>
    <r>
      <rPr>
        <sz val="11"/>
        <color rgb="FFC00000"/>
        <rFont val="游ゴシック"/>
        <family val="3"/>
        <charset val="128"/>
        <scheme val="minor"/>
      </rPr>
      <t>1尺1寸</t>
    </r>
    <r>
      <rPr>
        <sz val="11"/>
        <color theme="1"/>
        <rFont val="游ゴシック"/>
        <family val="3"/>
        <charset val="128"/>
        <scheme val="minor"/>
      </rPr>
      <t>（</t>
    </r>
    <r>
      <rPr>
        <sz val="11"/>
        <color rgb="FF00B050"/>
        <rFont val="游ゴシック"/>
        <family val="3"/>
        <charset val="128"/>
        <scheme val="minor"/>
      </rPr>
      <t>41.58ｃｍ</t>
    </r>
    <r>
      <rPr>
        <sz val="11"/>
        <color theme="1"/>
        <rFont val="游ゴシック"/>
        <family val="3"/>
        <charset val="128"/>
        <scheme val="minor"/>
      </rPr>
      <t>）位にします。</t>
    </r>
    <phoneticPr fontId="2"/>
  </si>
  <si>
    <t>注、洋服の袖丈は和服では裄丈と言います。</t>
    <rPh sb="8" eb="10">
      <t>ワフク</t>
    </rPh>
    <phoneticPr fontId="2"/>
  </si>
  <si>
    <t>※、着物の寸法を割出します。</t>
    <rPh sb="2" eb="4">
      <t>キモノ</t>
    </rPh>
    <rPh sb="5" eb="7">
      <t>スンポウ</t>
    </rPh>
    <rPh sb="8" eb="10">
      <t>ワリダ</t>
    </rPh>
    <phoneticPr fontId="2"/>
  </si>
  <si>
    <t>反物幅</t>
    <rPh sb="0" eb="3">
      <t>タンモノハバ</t>
    </rPh>
    <phoneticPr fontId="2"/>
  </si>
  <si>
    <t>最初に計算で割出した後幅を参考に仮の後幅を入力します。</t>
    <phoneticPr fontId="2"/>
  </si>
  <si>
    <t>仮の衽幅　　</t>
    <rPh sb="2" eb="3">
      <t>オクミ</t>
    </rPh>
    <rPh sb="3" eb="4">
      <t>ハバ</t>
    </rPh>
    <phoneticPr fontId="2"/>
  </si>
  <si>
    <r>
      <t>仮の合褄幅</t>
    </r>
    <r>
      <rPr>
        <sz val="11"/>
        <color rgb="FFFF0000"/>
        <rFont val="游ゴシック"/>
        <family val="3"/>
        <charset val="128"/>
        <scheme val="minor"/>
      </rPr>
      <t>②</t>
    </r>
    <phoneticPr fontId="2"/>
  </si>
  <si>
    <t>①</t>
    <phoneticPr fontId="2"/>
  </si>
  <si>
    <t xml:space="preserve">抱幅の ( 一 + 二 ) / 2 = </t>
    <rPh sb="6" eb="7">
      <t>イチ</t>
    </rPh>
    <rPh sb="10" eb="11">
      <t>ニ</t>
    </rPh>
    <phoneticPr fontId="2"/>
  </si>
  <si>
    <t xml:space="preserve">前腰幅の ( 一 + 二 ) / 2 = </t>
    <rPh sb="0" eb="1">
      <t>マエ</t>
    </rPh>
    <rPh sb="1" eb="2">
      <t>コシ</t>
    </rPh>
    <rPh sb="7" eb="8">
      <t>イチ</t>
    </rPh>
    <rPh sb="11" eb="12">
      <t>ニ</t>
    </rPh>
    <phoneticPr fontId="2"/>
  </si>
  <si>
    <t xml:space="preserve">前幅の ( 一 + 二 ) / 2 = </t>
    <rPh sb="0" eb="1">
      <t>マエ</t>
    </rPh>
    <rPh sb="6" eb="7">
      <t>イチ</t>
    </rPh>
    <rPh sb="10" eb="11">
      <t>ニ</t>
    </rPh>
    <phoneticPr fontId="2"/>
  </si>
  <si>
    <t>後幅の ( 一 + 二 ) / 2 = 計算で割出した後幅</t>
    <phoneticPr fontId="2"/>
  </si>
  <si>
    <t>cm - 衽下り</t>
    <phoneticPr fontId="2"/>
  </si>
  <si>
    <t xml:space="preserve">cm = SQRT (( 身丈のへら - 衽下り-褄下のへら ) ^ 2 + ( 合褄幅 - 合褄のから衽頭の処までに縫込む衽付けの縫代) ^ 2 ) </t>
  </si>
  <si>
    <t xml:space="preserve">cm = SQRT (( 身丈のへら - 衽下り-褄下のへら ) ^ 2 + ( 合褄幅 - 合褄のから衽頭の処までに縫込む衽付けの縫代) ^ 2 ) </t>
    <phoneticPr fontId="2"/>
  </si>
  <si>
    <t>cm ＋ 衿山の接ぎの縫代</t>
    <rPh sb="5" eb="6">
      <t>エリ</t>
    </rPh>
    <rPh sb="6" eb="7">
      <t>ヤマ</t>
    </rPh>
    <rPh sb="8" eb="9">
      <t>ハ</t>
    </rPh>
    <rPh sb="11" eb="13">
      <t>ヌイシロ</t>
    </rPh>
    <phoneticPr fontId="2"/>
  </si>
  <si>
    <r>
      <t xml:space="preserve">計算で割出した後幅 - 仮の後幅 </t>
    </r>
    <r>
      <rPr>
        <sz val="11"/>
        <color rgb="FFFF0000"/>
        <rFont val="游ゴシック"/>
        <family val="3"/>
        <charset val="128"/>
        <scheme val="minor"/>
      </rPr>
      <t>③</t>
    </r>
    <r>
      <rPr>
        <sz val="11"/>
        <rFont val="游ゴシック"/>
        <family val="3"/>
        <charset val="128"/>
        <scheme val="minor"/>
      </rPr>
      <t xml:space="preserve"> =</t>
    </r>
    <phoneticPr fontId="2"/>
  </si>
  <si>
    <t>女物の単衣の着物の寸法表</t>
    <rPh sb="0" eb="2">
      <t>オンナモノ</t>
    </rPh>
    <rPh sb="3" eb="5">
      <t>ヒトエ</t>
    </rPh>
    <rPh sb="6" eb="8">
      <t>キモノ</t>
    </rPh>
    <rPh sb="9" eb="11">
      <t>スンポウ</t>
    </rPh>
    <rPh sb="11" eb="12">
      <t>ヒョウ</t>
    </rPh>
    <phoneticPr fontId="2"/>
  </si>
  <si>
    <t>女物の着物の寸法表</t>
    <rPh sb="3" eb="5">
      <t>キモノ</t>
    </rPh>
    <rPh sb="6" eb="8">
      <t>スンポウ</t>
    </rPh>
    <rPh sb="8" eb="9">
      <t>ヒョウ</t>
    </rPh>
    <phoneticPr fontId="2"/>
  </si>
  <si>
    <t xml:space="preserve">    仮の合褄幅を + - して計算で割出した後幅、前幅、前腰幅と抱幅の値を調整をします。</t>
    <phoneticPr fontId="2"/>
  </si>
  <si>
    <r>
      <rPr>
        <sz val="11"/>
        <color rgb="FFFF0000"/>
        <rFont val="游ゴシック"/>
        <family val="3"/>
        <charset val="128"/>
        <scheme val="minor"/>
      </rPr>
      <t>①</t>
    </r>
    <r>
      <rPr>
        <sz val="11"/>
        <rFont val="游ゴシック"/>
        <family val="3"/>
        <charset val="128"/>
        <scheme val="minor"/>
      </rPr>
      <t xml:space="preserve"> 仮の衽幅→</t>
    </r>
    <r>
      <rPr>
        <sz val="11"/>
        <color rgb="FFFF0000"/>
        <rFont val="游ゴシック"/>
        <family val="3"/>
        <charset val="128"/>
        <scheme val="minor"/>
      </rPr>
      <t>②</t>
    </r>
    <r>
      <rPr>
        <sz val="11"/>
        <rFont val="游ゴシック"/>
        <family val="3"/>
        <charset val="128"/>
        <scheme val="minor"/>
      </rPr>
      <t xml:space="preserve"> 仮の合褄幅→</t>
    </r>
    <r>
      <rPr>
        <sz val="11"/>
        <color rgb="FFFF0000"/>
        <rFont val="游ゴシック"/>
        <family val="3"/>
        <charset val="128"/>
        <scheme val="minor"/>
      </rPr>
      <t>③</t>
    </r>
    <r>
      <rPr>
        <sz val="11"/>
        <rFont val="游ゴシック"/>
        <family val="3"/>
        <charset val="128"/>
        <scheme val="minor"/>
      </rPr>
      <t xml:space="preserve"> 仮の後幅→</t>
    </r>
    <r>
      <rPr>
        <sz val="11"/>
        <color rgb="FFFF0000"/>
        <rFont val="游ゴシック"/>
        <family val="3"/>
        <charset val="128"/>
        <scheme val="minor"/>
      </rPr>
      <t>④</t>
    </r>
    <r>
      <rPr>
        <sz val="11"/>
        <rFont val="游ゴシック"/>
        <family val="3"/>
        <charset val="128"/>
        <scheme val="minor"/>
      </rPr>
      <t xml:space="preserve"> 仮の前幅→</t>
    </r>
    <r>
      <rPr>
        <sz val="11"/>
        <color rgb="FFFF0000"/>
        <rFont val="游ゴシック"/>
        <family val="3"/>
        <charset val="128"/>
        <scheme val="minor"/>
      </rPr>
      <t>⑤</t>
    </r>
    <r>
      <rPr>
        <sz val="11"/>
        <rFont val="游ゴシック"/>
        <family val="3"/>
        <charset val="128"/>
        <scheme val="minor"/>
      </rPr>
      <t xml:space="preserve"> 仮の前腰幅→</t>
    </r>
    <r>
      <rPr>
        <sz val="11"/>
        <color rgb="FFFF0000"/>
        <rFont val="游ゴシック"/>
        <family val="3"/>
        <charset val="128"/>
        <scheme val="minor"/>
      </rPr>
      <t>⑥</t>
    </r>
    <r>
      <rPr>
        <sz val="11"/>
        <rFont val="游ゴシック"/>
        <family val="3"/>
        <charset val="128"/>
        <scheme val="minor"/>
      </rPr>
      <t xml:space="preserve"> 仮の抱幅の順に入力します。</t>
    </r>
    <phoneticPr fontId="2"/>
  </si>
  <si>
    <t>2023年12月27日更新</t>
    <rPh sb="4" eb="5">
      <t>ネン</t>
    </rPh>
    <rPh sb="7" eb="8">
      <t>ツキ</t>
    </rPh>
    <rPh sb="10" eb="11">
      <t>ニチ</t>
    </rPh>
    <rPh sb="11" eb="13">
      <t>コウシン</t>
    </rPh>
    <phoneticPr fontId="2"/>
  </si>
  <si>
    <t>霞草生成り女物単衣着物</t>
    <rPh sb="0" eb="1">
      <t>カスミ</t>
    </rPh>
    <rPh sb="1" eb="2">
      <t>クサ</t>
    </rPh>
    <rPh sb="2" eb="4">
      <t>キナ</t>
    </rPh>
    <rPh sb="5" eb="7">
      <t>オンナモノ</t>
    </rPh>
    <rPh sb="7" eb="9">
      <t>ヒトエ</t>
    </rPh>
    <rPh sb="10" eb="11">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</si>
</sst>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0.000000"/>
  </numFmts>
  <fonts count="16">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11"/>
      <color rgb="FFC00000"/>
      <name val="游ゴシック"/>
      <family val="3"/>
      <charset val="128"/>
      <scheme val="minor"/>
    </font>
    <font>
      <b/>
      <sz val="11"/>
      <color rgb="FFFF0000"/>
      <name val="游ゴシック"/>
      <family val="3"/>
      <charset val="128"/>
      <scheme val="minor"/>
    </font>
    <font>
      <sz val="11"/>
      <color rgb="FF00B050"/>
      <name val="游ゴシック"/>
      <family val="3"/>
      <charset val="128"/>
      <scheme val="minor"/>
    </font>
    <font>
      <sz val="11"/>
      <color rgb="FFFF0000"/>
      <name val="游ゴシック"/>
      <family val="3"/>
      <charset val="128"/>
      <scheme val="minor"/>
    </font>
    <font>
      <b/>
      <sz val="11"/>
      <color rgb="FF00B050"/>
      <name val="游ゴシック"/>
      <family val="3"/>
      <charset val="128"/>
      <scheme val="minor"/>
    </font>
    <font>
      <b/>
      <sz val="11"/>
      <color rgb="FFC00000"/>
      <name val="游ゴシック"/>
      <family val="3"/>
      <charset val="128"/>
      <scheme val="minor"/>
    </font>
    <font>
      <u/>
      <sz val="11"/>
      <color theme="10"/>
      <name val="游ゴシック"/>
      <family val="3"/>
      <charset val="128"/>
      <scheme val="minor"/>
    </font>
    <font>
      <b/>
      <sz val="11"/>
      <name val="游ゴシック"/>
      <family val="3"/>
      <charset val="128"/>
      <scheme val="minor"/>
    </font>
    <font>
      <b/>
      <sz val="12"/>
      <color rgb="FFC00000"/>
      <name val="游ゴシック"/>
      <family val="3"/>
      <charset val="128"/>
      <scheme val="minor"/>
    </font>
    <font>
      <sz val="11"/>
      <color rgb="FF7030A0"/>
      <name val="游ゴシック"/>
      <family val="3"/>
      <charset val="128"/>
      <scheme val="minor"/>
    </font>
  </fonts>
  <fills count="2">
    <fill>
      <patternFill patternType="none"/>
    </fill>
    <fill>
      <patternFill patternType="gray125"/>
    </fill>
  </fills>
  <borders count="109">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double">
        <color rgb="FFC00000"/>
      </left>
      <right style="double">
        <color rgb="FFC00000"/>
      </right>
      <top style="double">
        <color rgb="FFC00000"/>
      </top>
      <bottom style="double">
        <color rgb="FFC00000"/>
      </bottom>
      <diagonal/>
    </border>
    <border>
      <left style="double">
        <color rgb="FFC00000"/>
      </left>
      <right style="double">
        <color rgb="FF00B050"/>
      </right>
      <top style="double">
        <color rgb="FF00B050"/>
      </top>
      <bottom style="double">
        <color rgb="FF00B050"/>
      </bottom>
      <diagonal/>
    </border>
    <border>
      <left style="thin">
        <color rgb="FFC00000"/>
      </left>
      <right style="thin">
        <color rgb="FFC00000"/>
      </right>
      <top style="thin">
        <color rgb="FFC00000"/>
      </top>
      <bottom style="thin">
        <color rgb="FFC00000"/>
      </bottom>
      <diagonal/>
    </border>
    <border>
      <left style="thin">
        <color rgb="FFC00000"/>
      </left>
      <right style="thin">
        <color rgb="FF00B050"/>
      </right>
      <top style="thin">
        <color rgb="FF00B050"/>
      </top>
      <bottom style="thin">
        <color rgb="FF00B050"/>
      </bottom>
      <diagonal/>
    </border>
    <border>
      <left/>
      <right style="thin">
        <color rgb="FFC00000"/>
      </right>
      <top/>
      <bottom/>
      <diagonal/>
    </border>
    <border>
      <left/>
      <right style="thin">
        <color rgb="FFC00000"/>
      </right>
      <top style="thin">
        <color rgb="FFC00000"/>
      </top>
      <bottom style="thin">
        <color rgb="FFC00000"/>
      </bottom>
      <diagonal/>
    </border>
    <border>
      <left/>
      <right/>
      <top/>
      <bottom style="thin">
        <color rgb="FFC00000"/>
      </bottom>
      <diagonal/>
    </border>
    <border>
      <left/>
      <right/>
      <top/>
      <bottom style="thin">
        <color rgb="FF00B050"/>
      </bottom>
      <diagonal/>
    </border>
    <border>
      <left/>
      <right style="thin">
        <color rgb="FF00B050"/>
      </right>
      <top style="thin">
        <color rgb="FF00B050"/>
      </top>
      <bottom style="thin">
        <color rgb="FF00B050"/>
      </bottom>
      <diagonal/>
    </border>
    <border>
      <left/>
      <right/>
      <top/>
      <bottom style="double">
        <color rgb="FFC00000"/>
      </bottom>
      <diagonal/>
    </border>
    <border>
      <left/>
      <right/>
      <top/>
      <bottom style="double">
        <color rgb="FF00B050"/>
      </bottom>
      <diagonal/>
    </border>
    <border>
      <left/>
      <right style="double">
        <color rgb="FFC00000"/>
      </right>
      <top/>
      <bottom/>
      <diagonal/>
    </border>
    <border>
      <left style="thin">
        <color rgb="FF00B050"/>
      </left>
      <right/>
      <top/>
      <bottom/>
      <diagonal/>
    </border>
    <border>
      <left/>
      <right/>
      <top/>
      <bottom style="double">
        <color indexed="64"/>
      </bottom>
      <diagonal/>
    </border>
    <border>
      <left/>
      <right/>
      <top/>
      <bottom style="medium">
        <color indexed="64"/>
      </bottom>
      <diagonal/>
    </border>
    <border>
      <left/>
      <right style="medium">
        <color indexed="64"/>
      </right>
      <top/>
      <bottom/>
      <diagonal/>
    </border>
    <border diagonalUp="1">
      <left/>
      <right/>
      <top/>
      <bottom style="medium">
        <color indexed="64"/>
      </bottom>
      <diagonal style="double">
        <color indexed="64"/>
      </diagonal>
    </border>
    <border>
      <left/>
      <right style="medium">
        <color indexed="64"/>
      </right>
      <top style="medium">
        <color indexed="64"/>
      </top>
      <bottom/>
      <diagonal/>
    </border>
    <border diagonalDown="1">
      <left/>
      <right style="mediumDashed">
        <color theme="4"/>
      </right>
      <top/>
      <bottom style="medium">
        <color indexed="64"/>
      </bottom>
      <diagonal style="double">
        <color indexed="64"/>
      </diagonal>
    </border>
    <border>
      <left/>
      <right style="mediumDashed">
        <color theme="4"/>
      </right>
      <top style="medium">
        <color indexed="64"/>
      </top>
      <bottom/>
      <diagonal/>
    </border>
    <border>
      <left/>
      <right style="mediumDashed">
        <color theme="4"/>
      </right>
      <top/>
      <bottom/>
      <diagonal/>
    </border>
    <border>
      <left/>
      <right style="mediumDashed">
        <color theme="4"/>
      </right>
      <top/>
      <bottom style="medium">
        <color indexed="64"/>
      </bottom>
      <diagonal/>
    </border>
    <border>
      <left/>
      <right/>
      <top/>
      <bottom style="mediumDashed">
        <color theme="4"/>
      </bottom>
      <diagonal/>
    </border>
    <border>
      <left/>
      <right style="double">
        <color indexed="64"/>
      </right>
      <top/>
      <bottom style="mediumDashed">
        <color theme="4"/>
      </bottom>
      <diagonal/>
    </border>
    <border>
      <left/>
      <right style="medium">
        <color indexed="64"/>
      </right>
      <top/>
      <bottom style="mediumDashed">
        <color theme="4"/>
      </bottom>
      <diagonal/>
    </border>
    <border>
      <left style="double">
        <color indexed="64"/>
      </left>
      <right/>
      <top/>
      <bottom style="mediumDashed">
        <color theme="4"/>
      </bottom>
      <diagonal/>
    </border>
    <border>
      <left style="thin">
        <color rgb="FFC00000"/>
      </left>
      <right/>
      <top/>
      <bottom/>
      <diagonal/>
    </border>
    <border>
      <left/>
      <right style="thin">
        <color rgb="FF00B050"/>
      </right>
      <top/>
      <bottom/>
      <diagonal/>
    </border>
    <border>
      <left style="thin">
        <color rgb="FF00B050"/>
      </left>
      <right style="thin">
        <color rgb="FF00B050"/>
      </right>
      <top style="thin">
        <color rgb="FF00B050"/>
      </top>
      <bottom style="thin">
        <color rgb="FF00B050"/>
      </bottom>
      <diagonal/>
    </border>
    <border>
      <left/>
      <right style="medium">
        <color rgb="FF00B050"/>
      </right>
      <top/>
      <bottom/>
      <diagonal/>
    </border>
    <border>
      <left/>
      <right style="medium">
        <color rgb="FF00B050"/>
      </right>
      <top style="medium">
        <color rgb="FF00B050"/>
      </top>
      <bottom style="medium">
        <color rgb="FF00B050"/>
      </bottom>
      <diagonal/>
    </border>
    <border>
      <left style="medium">
        <color rgb="FF00B050"/>
      </left>
      <right/>
      <top/>
      <bottom style="thin">
        <color indexed="64"/>
      </bottom>
      <diagonal/>
    </border>
    <border>
      <left/>
      <right style="medium">
        <color rgb="FFC00000"/>
      </right>
      <top style="medium">
        <color rgb="FFC00000"/>
      </top>
      <bottom style="medium">
        <color rgb="FFC00000"/>
      </bottom>
      <diagonal/>
    </border>
    <border>
      <left style="medium">
        <color rgb="FFC00000"/>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rgb="FF00B050"/>
      </top>
      <bottom style="double">
        <color rgb="FFC00000"/>
      </bottom>
      <diagonal/>
    </border>
    <border>
      <left/>
      <right/>
      <top style="thin">
        <color indexed="64"/>
      </top>
      <bottom style="double">
        <color rgb="FF00B050"/>
      </bottom>
      <diagonal/>
    </border>
    <border>
      <left/>
      <right style="double">
        <color indexed="64"/>
      </right>
      <top style="thin">
        <color indexed="64"/>
      </top>
      <bottom style="double">
        <color rgb="FF00B050"/>
      </bottom>
      <diagonal/>
    </border>
    <border>
      <left style="double">
        <color indexed="64"/>
      </left>
      <right/>
      <top/>
      <bottom style="thin">
        <color indexed="64"/>
      </bottom>
      <diagonal/>
    </border>
    <border>
      <left style="double">
        <color rgb="FFC00000"/>
      </left>
      <right/>
      <top style="double">
        <color rgb="FF00B050"/>
      </top>
      <bottom style="double">
        <color rgb="FF00B050"/>
      </bottom>
      <diagonal/>
    </border>
    <border>
      <left style="thin">
        <color indexed="64"/>
      </left>
      <right/>
      <top style="double">
        <color rgb="FFC00000"/>
      </top>
      <bottom style="double">
        <color rgb="FFC00000"/>
      </bottom>
      <diagonal/>
    </border>
    <border>
      <left/>
      <right/>
      <top style="thin">
        <color indexed="64"/>
      </top>
      <bottom style="thin">
        <color rgb="FFC00000"/>
      </bottom>
      <diagonal/>
    </border>
    <border>
      <left/>
      <right/>
      <top style="thin">
        <color indexed="64"/>
      </top>
      <bottom style="thin">
        <color rgb="FF00B050"/>
      </bottom>
      <diagonal/>
    </border>
    <border>
      <left/>
      <right style="double">
        <color rgb="FF00B050"/>
      </right>
      <top style="double">
        <color rgb="FF00B050"/>
      </top>
      <bottom style="double">
        <color rgb="FF00B050"/>
      </bottom>
      <diagonal/>
    </border>
    <border>
      <left/>
      <right style="double">
        <color indexed="64"/>
      </right>
      <top style="thin">
        <color indexed="64"/>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rgb="FFC00000"/>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rgb="FF00B050"/>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rgb="FFC00000"/>
      </left>
      <right style="thin">
        <color rgb="FF00B050"/>
      </right>
      <top style="thin">
        <color rgb="FFC00000"/>
      </top>
      <bottom style="thin">
        <color rgb="FFC00000"/>
      </bottom>
      <diagonal/>
    </border>
    <border>
      <left style="thin">
        <color indexed="64"/>
      </left>
      <right/>
      <top/>
      <bottom style="thin">
        <color rgb="FFC00000"/>
      </bottom>
      <diagonal/>
    </border>
    <border>
      <left/>
      <right style="thin">
        <color indexed="64"/>
      </right>
      <top/>
      <bottom style="thin">
        <color rgb="FF00B050"/>
      </bottom>
      <diagonal/>
    </border>
    <border>
      <left style="thin">
        <color indexed="64"/>
      </left>
      <right/>
      <top style="thin">
        <color indexed="64"/>
      </top>
      <bottom style="thin">
        <color rgb="FFC00000"/>
      </bottom>
      <diagonal/>
    </border>
    <border>
      <left/>
      <right style="thin">
        <color indexed="64"/>
      </right>
      <top style="thin">
        <color indexed="64"/>
      </top>
      <bottom style="thin">
        <color rgb="FF00B050"/>
      </bottom>
      <diagonal/>
    </border>
    <border>
      <left style="thin">
        <color indexed="64"/>
      </left>
      <right style="thin">
        <color indexed="64"/>
      </right>
      <top/>
      <bottom/>
      <diagonal/>
    </border>
    <border>
      <left/>
      <right style="thin">
        <color rgb="FFC00000"/>
      </right>
      <top style="thin">
        <color indexed="64"/>
      </top>
      <bottom style="thin">
        <color indexed="64"/>
      </bottom>
      <diagonal/>
    </border>
    <border>
      <left style="thin">
        <color rgb="FFC00000"/>
      </left>
      <right/>
      <top style="thin">
        <color rgb="FF00B050"/>
      </top>
      <bottom style="thin">
        <color rgb="FF00B050"/>
      </bottom>
      <diagonal/>
    </border>
    <border>
      <left style="thin">
        <color rgb="FF00B050"/>
      </left>
      <right style="thin">
        <color indexed="64"/>
      </right>
      <top style="thin">
        <color indexed="64"/>
      </top>
      <bottom style="thin">
        <color indexed="64"/>
      </bottom>
      <diagonal/>
    </border>
    <border>
      <left style="thin">
        <color rgb="FFC00000"/>
      </left>
      <right style="thin">
        <color rgb="FFC00000"/>
      </right>
      <top style="thin">
        <color rgb="FF00B050"/>
      </top>
      <bottom style="thin">
        <color rgb="FF00B050"/>
      </bottom>
      <diagonal/>
    </border>
    <border>
      <left style="thin">
        <color rgb="FFC00000"/>
      </left>
      <right style="thin">
        <color rgb="FFC00000"/>
      </right>
      <top/>
      <bottom style="thin">
        <color rgb="FFC00000"/>
      </bottom>
      <diagonal/>
    </border>
    <border>
      <left/>
      <right/>
      <top style="thin">
        <color rgb="FF00B050"/>
      </top>
      <bottom style="thin">
        <color rgb="FF00B050"/>
      </bottom>
      <diagonal/>
    </border>
    <border>
      <left/>
      <right style="thin">
        <color rgb="FF00B050"/>
      </right>
      <top/>
      <bottom style="thin">
        <color rgb="FF00B050"/>
      </bottom>
      <diagonal/>
    </border>
    <border>
      <left style="thin">
        <color rgb="FFC00000"/>
      </left>
      <right/>
      <top/>
      <bottom style="thin">
        <color rgb="FF00B050"/>
      </bottom>
      <diagonal/>
    </border>
    <border>
      <left/>
      <right style="thin">
        <color rgb="FFC00000"/>
      </right>
      <top/>
      <bottom style="thin">
        <color rgb="FF00B050"/>
      </bottom>
      <diagonal/>
    </border>
    <border>
      <left style="thin">
        <color indexed="64"/>
      </left>
      <right style="thin">
        <color indexed="64"/>
      </right>
      <top style="thin">
        <color rgb="FFC00000"/>
      </top>
      <bottom style="thin">
        <color rgb="FFC00000"/>
      </bottom>
      <diagonal/>
    </border>
    <border>
      <left style="thin">
        <color indexed="64"/>
      </left>
      <right style="thin">
        <color indexed="64"/>
      </right>
      <top style="thin">
        <color rgb="FF00B050"/>
      </top>
      <bottom style="thin">
        <color rgb="FF00B050"/>
      </bottom>
      <diagonal/>
    </border>
    <border>
      <left style="thin">
        <color indexed="64"/>
      </left>
      <right/>
      <top style="thin">
        <color rgb="FFC00000"/>
      </top>
      <bottom style="thin">
        <color rgb="FFC00000"/>
      </bottom>
      <diagonal/>
    </border>
    <border>
      <left/>
      <right style="thin">
        <color indexed="64"/>
      </right>
      <top style="thin">
        <color rgb="FF00B050"/>
      </top>
      <bottom style="thin">
        <color rgb="FF00B050"/>
      </bottom>
      <diagonal/>
    </border>
    <border>
      <left/>
      <right/>
      <top style="thin">
        <color rgb="FFC00000"/>
      </top>
      <bottom style="thin">
        <color rgb="FFC00000"/>
      </bottom>
      <diagonal/>
    </border>
    <border>
      <left style="thin">
        <color rgb="FFC00000"/>
      </left>
      <right style="thin">
        <color rgb="FFC00000"/>
      </right>
      <top/>
      <bottom style="thin">
        <color rgb="FF00B050"/>
      </bottom>
      <diagonal/>
    </border>
    <border>
      <left/>
      <right style="thin">
        <color rgb="FFC00000"/>
      </right>
      <top/>
      <bottom style="thin">
        <color rgb="FFC00000"/>
      </bottom>
      <diagonal/>
    </border>
    <border>
      <left style="thin">
        <color rgb="FFC00000"/>
      </left>
      <right style="thin">
        <color rgb="FF00B050"/>
      </right>
      <top/>
      <bottom style="thin">
        <color rgb="FF00B050"/>
      </bottom>
      <diagonal/>
    </border>
    <border>
      <left style="thin">
        <color rgb="FF00B050"/>
      </left>
      <right style="thin">
        <color rgb="FF00B050"/>
      </right>
      <top/>
      <bottom style="thin">
        <color rgb="FF00B050"/>
      </bottom>
      <diagonal/>
    </border>
    <border>
      <left style="double">
        <color rgb="FF00B050"/>
      </left>
      <right/>
      <top style="thin">
        <color indexed="64"/>
      </top>
      <bottom style="thin">
        <color indexed="64"/>
      </bottom>
      <diagonal/>
    </border>
    <border>
      <left/>
      <right style="thin">
        <color indexed="64"/>
      </right>
      <top style="thin">
        <color indexed="64"/>
      </top>
      <bottom style="medium">
        <color indexed="64"/>
      </bottom>
      <diagonal/>
    </border>
    <border>
      <left/>
      <right style="thick">
        <color rgb="FFC00000"/>
      </right>
      <top style="thin">
        <color indexed="64"/>
      </top>
      <bottom style="thin">
        <color indexed="64"/>
      </bottom>
      <diagonal/>
    </border>
    <border>
      <left/>
      <right/>
      <top style="thin">
        <color rgb="FF00B050"/>
      </top>
      <bottom style="thin">
        <color indexed="64"/>
      </bottom>
      <diagonal/>
    </border>
    <border>
      <left style="thin">
        <color indexed="64"/>
      </left>
      <right style="thin">
        <color rgb="FFC0000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double">
        <color rgb="FF00B050"/>
      </top>
      <bottom style="double">
        <color rgb="FF00B050"/>
      </bottom>
      <diagonal/>
    </border>
    <border>
      <left/>
      <right style="double">
        <color rgb="FF00B050"/>
      </right>
      <top/>
      <bottom style="double">
        <color rgb="FF00B050"/>
      </bottom>
      <diagonal/>
    </border>
    <border>
      <left/>
      <right/>
      <top style="double">
        <color rgb="FF00B050"/>
      </top>
      <bottom style="double">
        <color rgb="FF00B050"/>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70">
    <xf numFmtId="0" fontId="0" fillId="0" borderId="0" xfId="0">
      <alignment vertical="center"/>
    </xf>
    <xf numFmtId="0" fontId="3" fillId="0" borderId="0" xfId="0" applyFont="1">
      <alignment vertical="center"/>
    </xf>
    <xf numFmtId="0" fontId="4" fillId="0" borderId="0" xfId="0" applyFont="1">
      <alignment vertical="center"/>
    </xf>
    <xf numFmtId="0" fontId="5" fillId="0" borderId="6"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0" xfId="0" applyFont="1">
      <alignment vertical="center"/>
    </xf>
    <xf numFmtId="0" fontId="5" fillId="0" borderId="10" xfId="0" applyFont="1" applyBorder="1">
      <alignment vertical="center"/>
    </xf>
    <xf numFmtId="0" fontId="5" fillId="0" borderId="11" xfId="0" applyFont="1" applyBorder="1">
      <alignment vertical="center"/>
    </xf>
    <xf numFmtId="0" fontId="5" fillId="0" borderId="1" xfId="0" applyFont="1" applyBorder="1">
      <alignment vertical="center"/>
    </xf>
    <xf numFmtId="0" fontId="5" fillId="0" borderId="15" xfId="0" applyFont="1" applyBorder="1">
      <alignment vertical="center"/>
    </xf>
    <xf numFmtId="0" fontId="7" fillId="0" borderId="0" xfId="0" applyFont="1">
      <alignment vertical="center"/>
    </xf>
    <xf numFmtId="0" fontId="6" fillId="0" borderId="16" xfId="0" applyFont="1" applyBorder="1">
      <alignment vertical="center"/>
    </xf>
    <xf numFmtId="0" fontId="8" fillId="0" borderId="17" xfId="0" applyFont="1" applyBorder="1">
      <alignment vertical="center"/>
    </xf>
    <xf numFmtId="0" fontId="6" fillId="0" borderId="18" xfId="0" applyFont="1" applyBorder="1">
      <alignment vertical="center"/>
    </xf>
    <xf numFmtId="0" fontId="8" fillId="0" borderId="19" xfId="0" applyFont="1" applyBorder="1">
      <alignment vertical="center"/>
    </xf>
    <xf numFmtId="0" fontId="6" fillId="0" borderId="0" xfId="0" applyFont="1">
      <alignment vertical="center"/>
    </xf>
    <xf numFmtId="0" fontId="8" fillId="0" borderId="0" xfId="0" applyFont="1">
      <alignment vertical="center"/>
    </xf>
    <xf numFmtId="0" fontId="3" fillId="0" borderId="20" xfId="0" applyFont="1" applyBorder="1">
      <alignment vertical="center"/>
    </xf>
    <xf numFmtId="0" fontId="6"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11" fillId="0" borderId="0" xfId="0" applyFont="1">
      <alignment vertical="center"/>
    </xf>
    <xf numFmtId="0" fontId="3" fillId="0" borderId="28" xfId="0" applyFont="1" applyBorder="1">
      <alignment vertical="center"/>
    </xf>
    <xf numFmtId="0" fontId="8" fillId="0" borderId="24"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7" xfId="0" applyFont="1" applyBorder="1">
      <alignment vertical="center"/>
    </xf>
    <xf numFmtId="0" fontId="10" fillId="0" borderId="0" xfId="0" applyFont="1">
      <alignment vertical="center"/>
    </xf>
    <xf numFmtId="0" fontId="8" fillId="0" borderId="7" xfId="0" applyFont="1" applyBorder="1">
      <alignment vertical="center"/>
    </xf>
    <xf numFmtId="0" fontId="3" fillId="0" borderId="1" xfId="0" applyFont="1" applyBorder="1">
      <alignment vertical="center"/>
    </xf>
    <xf numFmtId="0" fontId="12" fillId="0" borderId="0" xfId="1" applyFont="1" applyBorder="1">
      <alignment vertical="center"/>
    </xf>
    <xf numFmtId="0" fontId="12" fillId="0" borderId="0" xfId="1" applyFont="1">
      <alignment vertical="center"/>
    </xf>
    <xf numFmtId="0" fontId="8" fillId="0" borderId="2" xfId="0" applyFont="1" applyBorder="1">
      <alignment vertical="center"/>
    </xf>
    <xf numFmtId="0" fontId="3" fillId="0" borderId="4" xfId="0" applyFont="1" applyBorder="1">
      <alignment vertical="center"/>
    </xf>
    <xf numFmtId="0" fontId="3" fillId="0" borderId="2" xfId="0" applyFont="1" applyBorder="1">
      <alignment vertical="center"/>
    </xf>
    <xf numFmtId="0" fontId="3" fillId="0" borderId="3" xfId="0" applyFont="1" applyBorder="1">
      <alignment vertical="center"/>
    </xf>
    <xf numFmtId="0" fontId="12" fillId="0" borderId="0" xfId="1" applyFont="1" applyFill="1">
      <alignment vertical="center"/>
    </xf>
    <xf numFmtId="0" fontId="12" fillId="0" borderId="0" xfId="1" applyFont="1" applyFill="1" applyBorder="1">
      <alignment vertical="center"/>
    </xf>
    <xf numFmtId="0" fontId="8" fillId="0" borderId="5" xfId="0" applyFont="1" applyBorder="1">
      <alignment vertical="center"/>
    </xf>
    <xf numFmtId="0" fontId="3" fillId="0" borderId="8" xfId="0" applyFont="1" applyBorder="1">
      <alignment vertical="center"/>
    </xf>
    <xf numFmtId="0" fontId="3" fillId="0" borderId="7" xfId="0" applyFont="1" applyBorder="1">
      <alignment vertical="center"/>
    </xf>
    <xf numFmtId="0" fontId="6" fillId="0" borderId="5" xfId="0" applyFont="1" applyBorder="1">
      <alignment vertical="center"/>
    </xf>
    <xf numFmtId="0" fontId="6" fillId="0" borderId="11" xfId="0" applyFont="1" applyBorder="1">
      <alignment vertical="center"/>
    </xf>
    <xf numFmtId="0" fontId="3" fillId="0" borderId="6" xfId="0" applyFont="1" applyBorder="1">
      <alignment vertical="center"/>
    </xf>
    <xf numFmtId="0" fontId="3" fillId="0" borderId="11" xfId="0" applyFont="1" applyBorder="1">
      <alignment vertical="center"/>
    </xf>
    <xf numFmtId="0" fontId="8" fillId="0" borderId="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13" fillId="0" borderId="0" xfId="0" applyFont="1">
      <alignment vertical="center"/>
    </xf>
    <xf numFmtId="176" fontId="6" fillId="0" borderId="0" xfId="0" applyNumberFormat="1" applyFont="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177" fontId="3" fillId="0" borderId="30" xfId="0" applyNumberFormat="1" applyFont="1" applyBorder="1">
      <alignment vertical="center"/>
    </xf>
    <xf numFmtId="0" fontId="3" fillId="0" borderId="33" xfId="0" applyFont="1" applyBorder="1">
      <alignment vertical="center"/>
    </xf>
    <xf numFmtId="0" fontId="3" fillId="0" borderId="34" xfId="0" applyFont="1" applyBorder="1">
      <alignment vertical="center"/>
    </xf>
    <xf numFmtId="0" fontId="3" fillId="0" borderId="35" xfId="0" applyFont="1" applyBorder="1">
      <alignment vertical="center"/>
    </xf>
    <xf numFmtId="0" fontId="3" fillId="0" borderId="37" xfId="0" applyFont="1" applyBorder="1">
      <alignment vertical="center"/>
    </xf>
    <xf numFmtId="0" fontId="3" fillId="0" borderId="36" xfId="0" applyFont="1" applyBorder="1">
      <alignment vertical="center"/>
    </xf>
    <xf numFmtId="0" fontId="3" fillId="0" borderId="39" xfId="0" applyFont="1" applyBorder="1">
      <alignment vertical="center"/>
    </xf>
    <xf numFmtId="0" fontId="3" fillId="0" borderId="38" xfId="0" applyFont="1" applyBorder="1">
      <alignment vertical="center"/>
    </xf>
    <xf numFmtId="0" fontId="3" fillId="0" borderId="40" xfId="0" applyFont="1" applyBorder="1">
      <alignment vertical="center"/>
    </xf>
    <xf numFmtId="0" fontId="9" fillId="0" borderId="0" xfId="0" applyFont="1">
      <alignment vertical="center"/>
    </xf>
    <xf numFmtId="0" fontId="3" fillId="0" borderId="41" xfId="0" applyFont="1" applyBorder="1">
      <alignment vertical="center"/>
    </xf>
    <xf numFmtId="0" fontId="3" fillId="0" borderId="18" xfId="0" applyFont="1" applyBorder="1">
      <alignment vertical="center"/>
    </xf>
    <xf numFmtId="0" fontId="3" fillId="0" borderId="42" xfId="0" applyFont="1" applyBorder="1">
      <alignment vertical="center"/>
    </xf>
    <xf numFmtId="0" fontId="3" fillId="0" borderId="44" xfId="0" applyFont="1" applyBorder="1">
      <alignment vertical="center"/>
    </xf>
    <xf numFmtId="0" fontId="8" fillId="0" borderId="28" xfId="0" applyFont="1" applyBorder="1">
      <alignment vertical="center"/>
    </xf>
    <xf numFmtId="0" fontId="3" fillId="0" borderId="47" xfId="0" applyFont="1" applyBorder="1">
      <alignment vertical="center"/>
    </xf>
    <xf numFmtId="0" fontId="3" fillId="0" borderId="49" xfId="0" applyFont="1" applyBorder="1">
      <alignment vertical="center"/>
    </xf>
    <xf numFmtId="0" fontId="4" fillId="0" borderId="51" xfId="0" applyFont="1" applyBorder="1">
      <alignment vertical="center"/>
    </xf>
    <xf numFmtId="0" fontId="4" fillId="0" borderId="56" xfId="0" applyFont="1" applyBorder="1">
      <alignment vertical="center"/>
    </xf>
    <xf numFmtId="0" fontId="4" fillId="0" borderId="63" xfId="0" applyFont="1" applyBorder="1">
      <alignment vertical="center"/>
    </xf>
    <xf numFmtId="0" fontId="4" fillId="0" borderId="64" xfId="0" applyFont="1" applyBorder="1">
      <alignment vertical="center"/>
    </xf>
    <xf numFmtId="0" fontId="4" fillId="0" borderId="66" xfId="0" applyFont="1" applyBorder="1">
      <alignment vertical="center"/>
    </xf>
    <xf numFmtId="0" fontId="9" fillId="0" borderId="6" xfId="0" applyFont="1" applyBorder="1">
      <alignment vertical="center"/>
    </xf>
    <xf numFmtId="0" fontId="5" fillId="0" borderId="50" xfId="0" applyFont="1" applyBorder="1">
      <alignment vertical="center"/>
    </xf>
    <xf numFmtId="0" fontId="3" fillId="0" borderId="78" xfId="0" applyFont="1" applyBorder="1">
      <alignment vertical="center"/>
    </xf>
    <xf numFmtId="0" fontId="9" fillId="0" borderId="81" xfId="0" applyFont="1" applyBorder="1">
      <alignment vertical="center"/>
    </xf>
    <xf numFmtId="0" fontId="5" fillId="0" borderId="78" xfId="0" applyFont="1" applyBorder="1">
      <alignment vertical="center"/>
    </xf>
    <xf numFmtId="0" fontId="3" fillId="0" borderId="92" xfId="0" applyFont="1" applyBorder="1">
      <alignment vertical="center"/>
    </xf>
    <xf numFmtId="0" fontId="3" fillId="0" borderId="76" xfId="0" applyFont="1" applyBorder="1">
      <alignment vertical="center"/>
    </xf>
    <xf numFmtId="0" fontId="3" fillId="0" borderId="79" xfId="0" applyFont="1" applyBorder="1">
      <alignment vertical="center"/>
    </xf>
    <xf numFmtId="0" fontId="3" fillId="0" borderId="24" xfId="0" applyFont="1" applyBorder="1">
      <alignment vertical="center"/>
    </xf>
    <xf numFmtId="0" fontId="4" fillId="0" borderId="1" xfId="0" applyFont="1" applyBorder="1">
      <alignment vertical="center"/>
    </xf>
    <xf numFmtId="0" fontId="8" fillId="0" borderId="11" xfId="0" applyFont="1" applyBorder="1">
      <alignment vertical="center"/>
    </xf>
    <xf numFmtId="0" fontId="3" fillId="0" borderId="43" xfId="0" applyFont="1" applyBorder="1">
      <alignment vertical="center"/>
    </xf>
    <xf numFmtId="0" fontId="3" fillId="0" borderId="5" xfId="0" applyFont="1" applyBorder="1">
      <alignment vertical="center"/>
    </xf>
    <xf numFmtId="0" fontId="3" fillId="0" borderId="0" xfId="0" applyFont="1" applyAlignment="1">
      <alignment vertical="center" wrapText="1"/>
    </xf>
    <xf numFmtId="0" fontId="3" fillId="0" borderId="45" xfId="0" applyFont="1" applyBorder="1">
      <alignment vertical="center"/>
    </xf>
    <xf numFmtId="0" fontId="8" fillId="0" borderId="46" xfId="0" applyFont="1" applyBorder="1">
      <alignment vertical="center"/>
    </xf>
    <xf numFmtId="0" fontId="6" fillId="0" borderId="101" xfId="0" applyFont="1" applyBorder="1">
      <alignment vertical="center"/>
    </xf>
    <xf numFmtId="0" fontId="6" fillId="0" borderId="48" xfId="0" applyFont="1" applyBorder="1">
      <alignment vertical="center"/>
    </xf>
    <xf numFmtId="0" fontId="3" fillId="0" borderId="52" xfId="0" applyFont="1" applyBorder="1">
      <alignment vertical="center"/>
    </xf>
    <xf numFmtId="0" fontId="3" fillId="0" borderId="54" xfId="0" applyFont="1" applyBorder="1">
      <alignment vertical="center"/>
    </xf>
    <xf numFmtId="0" fontId="3" fillId="0" borderId="9" xfId="0" applyFont="1" applyBorder="1">
      <alignment vertical="center"/>
    </xf>
    <xf numFmtId="0" fontId="8" fillId="0" borderId="55" xfId="0" applyFont="1" applyBorder="1">
      <alignment vertical="center"/>
    </xf>
    <xf numFmtId="0" fontId="3" fillId="0" borderId="59" xfId="0" applyFont="1" applyBorder="1">
      <alignment vertical="center"/>
    </xf>
    <xf numFmtId="0" fontId="3" fillId="0" borderId="99" xfId="0" applyFont="1" applyBorder="1">
      <alignment vertical="center"/>
    </xf>
    <xf numFmtId="0" fontId="6" fillId="0" borderId="7" xfId="0" applyFont="1" applyBorder="1">
      <alignment vertical="center"/>
    </xf>
    <xf numFmtId="0" fontId="3" fillId="0" borderId="10" xfId="0" applyFont="1" applyBorder="1">
      <alignment vertical="center"/>
    </xf>
    <xf numFmtId="0" fontId="3" fillId="0" borderId="57" xfId="0" applyFont="1" applyBorder="1">
      <alignment vertical="center"/>
    </xf>
    <xf numFmtId="0" fontId="3" fillId="0" borderId="58" xfId="0" applyFont="1" applyBorder="1">
      <alignment vertical="center"/>
    </xf>
    <xf numFmtId="0" fontId="6" fillId="0" borderId="99" xfId="0" applyFont="1" applyBorder="1">
      <alignment vertical="center"/>
    </xf>
    <xf numFmtId="0" fontId="6" fillId="0" borderId="9" xfId="0" applyFont="1" applyBorder="1">
      <alignment vertical="center"/>
    </xf>
    <xf numFmtId="0" fontId="3" fillId="0" borderId="60" xfId="0" applyFont="1" applyBorder="1">
      <alignment vertical="center"/>
    </xf>
    <xf numFmtId="0" fontId="3" fillId="0" borderId="61" xfId="0" applyFont="1" applyBorder="1">
      <alignment vertical="center"/>
    </xf>
    <xf numFmtId="0" fontId="3" fillId="0" borderId="62" xfId="0" applyFont="1" applyBorder="1">
      <alignment vertical="center"/>
    </xf>
    <xf numFmtId="0" fontId="3" fillId="0" borderId="100" xfId="0" applyFont="1" applyBorder="1">
      <alignment vertical="center"/>
    </xf>
    <xf numFmtId="0" fontId="3" fillId="0" borderId="53" xfId="0" applyFont="1" applyBorder="1">
      <alignment vertical="center"/>
    </xf>
    <xf numFmtId="0" fontId="3" fillId="0" borderId="65" xfId="0" applyFont="1" applyBorder="1">
      <alignment vertical="center"/>
    </xf>
    <xf numFmtId="0" fontId="3" fillId="0" borderId="67" xfId="0" applyFont="1" applyBorder="1">
      <alignment vertical="center"/>
    </xf>
    <xf numFmtId="0" fontId="6" fillId="0" borderId="68" xfId="0" applyFont="1" applyBorder="1">
      <alignment vertical="center"/>
    </xf>
    <xf numFmtId="0" fontId="6" fillId="0" borderId="69" xfId="0" applyFont="1" applyBorder="1">
      <alignment vertical="center"/>
    </xf>
    <xf numFmtId="0" fontId="6" fillId="0" borderId="70" xfId="0" applyFont="1" applyBorder="1">
      <alignment vertical="center"/>
    </xf>
    <xf numFmtId="0" fontId="3" fillId="0" borderId="71" xfId="0" applyFont="1" applyBorder="1">
      <alignment vertical="center"/>
    </xf>
    <xf numFmtId="0" fontId="6" fillId="0" borderId="72" xfId="0" applyFont="1" applyBorder="1">
      <alignment vertical="center"/>
    </xf>
    <xf numFmtId="0" fontId="8" fillId="0" borderId="65" xfId="0" applyFont="1" applyBorder="1">
      <alignment vertical="center"/>
    </xf>
    <xf numFmtId="0" fontId="3" fillId="0" borderId="73" xfId="0" applyFont="1" applyBorder="1">
      <alignment vertical="center"/>
    </xf>
    <xf numFmtId="0" fontId="6" fillId="0" borderId="74" xfId="0" applyFont="1" applyBorder="1">
      <alignment vertical="center"/>
    </xf>
    <xf numFmtId="0" fontId="6" fillId="0" borderId="75" xfId="0" applyFont="1" applyBorder="1">
      <alignment vertical="center"/>
    </xf>
    <xf numFmtId="0" fontId="8" fillId="0" borderId="44" xfId="0" applyFont="1" applyBorder="1">
      <alignment vertical="center"/>
    </xf>
    <xf numFmtId="0" fontId="8" fillId="0" borderId="6" xfId="0" applyFont="1" applyBorder="1">
      <alignment vertical="center"/>
    </xf>
    <xf numFmtId="0" fontId="6" fillId="0" borderId="2" xfId="0" applyFont="1" applyBorder="1">
      <alignment vertical="center"/>
    </xf>
    <xf numFmtId="0" fontId="6" fillId="0" borderId="6" xfId="0" applyFont="1" applyBorder="1">
      <alignment vertical="center"/>
    </xf>
    <xf numFmtId="0" fontId="3" fillId="0" borderId="50" xfId="0" applyFont="1" applyBorder="1">
      <alignment vertical="center"/>
    </xf>
    <xf numFmtId="0" fontId="3" fillId="0" borderId="77" xfId="0" applyFont="1" applyBorder="1">
      <alignment vertical="center"/>
    </xf>
    <xf numFmtId="0" fontId="6" fillId="0" borderId="80" xfId="0" applyFont="1" applyBorder="1">
      <alignment vertical="center"/>
    </xf>
    <xf numFmtId="0" fontId="8" fillId="0" borderId="82" xfId="0" applyFont="1" applyBorder="1">
      <alignment vertical="center"/>
    </xf>
    <xf numFmtId="0" fontId="6" fillId="0" borderId="83" xfId="0" applyFont="1" applyBorder="1">
      <alignment vertical="center"/>
    </xf>
    <xf numFmtId="0" fontId="8" fillId="0" borderId="84" xfId="0" applyFont="1" applyBorder="1">
      <alignment vertical="center"/>
    </xf>
    <xf numFmtId="0" fontId="6" fillId="0" borderId="85" xfId="0" applyFont="1" applyBorder="1">
      <alignment vertical="center"/>
    </xf>
    <xf numFmtId="0" fontId="8" fillId="0" borderId="87" xfId="0" applyFont="1" applyBorder="1">
      <alignment vertical="center"/>
    </xf>
    <xf numFmtId="0" fontId="8" fillId="0" borderId="88" xfId="0" applyFont="1" applyBorder="1">
      <alignment vertical="center"/>
    </xf>
    <xf numFmtId="0" fontId="3" fillId="0" borderId="89" xfId="0" applyFont="1" applyBorder="1">
      <alignment vertical="center"/>
    </xf>
    <xf numFmtId="0" fontId="3" fillId="0" borderId="90" xfId="0" applyFont="1" applyBorder="1">
      <alignment vertical="center"/>
    </xf>
    <xf numFmtId="0" fontId="3" fillId="0" borderId="91" xfId="0" applyFont="1" applyBorder="1">
      <alignment vertical="center"/>
    </xf>
    <xf numFmtId="0" fontId="3" fillId="0" borderId="93" xfId="0" applyFont="1" applyBorder="1">
      <alignment vertical="center"/>
    </xf>
    <xf numFmtId="0" fontId="3" fillId="0" borderId="86" xfId="0" applyFont="1" applyBorder="1">
      <alignment vertical="center"/>
    </xf>
    <xf numFmtId="0" fontId="3" fillId="0" borderId="87" xfId="0" applyFont="1" applyBorder="1">
      <alignment vertical="center"/>
    </xf>
    <xf numFmtId="0" fontId="3" fillId="0" borderId="94" xfId="0" applyFont="1" applyBorder="1">
      <alignment vertical="center"/>
    </xf>
    <xf numFmtId="0" fontId="8" fillId="0" borderId="95" xfId="0" applyFont="1" applyBorder="1">
      <alignment vertical="center"/>
    </xf>
    <xf numFmtId="0" fontId="6" fillId="0" borderId="96" xfId="0" applyFont="1" applyBorder="1">
      <alignment vertical="center"/>
    </xf>
    <xf numFmtId="0" fontId="8" fillId="0" borderId="97" xfId="0" applyFont="1" applyBorder="1">
      <alignment vertical="center"/>
    </xf>
    <xf numFmtId="0" fontId="8" fillId="0" borderId="98" xfId="0" applyFont="1" applyBorder="1">
      <alignment vertical="center"/>
    </xf>
    <xf numFmtId="0" fontId="8" fillId="0" borderId="23" xfId="0" applyFont="1" applyBorder="1">
      <alignment vertical="center"/>
    </xf>
    <xf numFmtId="0" fontId="6" fillId="0" borderId="50" xfId="0" applyFont="1" applyBorder="1">
      <alignment vertical="center"/>
    </xf>
    <xf numFmtId="0" fontId="8" fillId="0" borderId="102" xfId="0" applyFont="1" applyBorder="1">
      <alignment vertical="center"/>
    </xf>
    <xf numFmtId="0" fontId="3" fillId="0" borderId="80" xfId="0" applyFont="1" applyBorder="1">
      <alignment vertical="center"/>
    </xf>
    <xf numFmtId="0" fontId="3" fillId="0" borderId="104" xfId="0" applyFont="1" applyBorder="1">
      <alignment vertical="center"/>
    </xf>
    <xf numFmtId="0" fontId="8" fillId="0" borderId="50" xfId="0" applyFont="1" applyBorder="1">
      <alignment vertical="center"/>
    </xf>
    <xf numFmtId="0" fontId="3" fillId="0" borderId="105" xfId="0" applyFont="1" applyBorder="1">
      <alignment vertical="center"/>
    </xf>
    <xf numFmtId="0" fontId="6" fillId="0" borderId="103" xfId="0" applyFont="1" applyBorder="1">
      <alignment vertical="center"/>
    </xf>
    <xf numFmtId="0" fontId="9" fillId="0" borderId="23" xfId="0" applyFont="1" applyBorder="1">
      <alignment vertical="center"/>
    </xf>
    <xf numFmtId="0" fontId="5" fillId="0" borderId="8" xfId="0" applyFont="1" applyBorder="1">
      <alignment vertical="center"/>
    </xf>
    <xf numFmtId="0" fontId="5" fillId="0" borderId="13" xfId="0" applyFont="1" applyBorder="1">
      <alignment vertical="center"/>
    </xf>
    <xf numFmtId="0" fontId="3" fillId="0" borderId="107" xfId="0" applyFont="1" applyBorder="1">
      <alignment vertical="center"/>
    </xf>
    <xf numFmtId="0" fontId="3" fillId="0" borderId="108" xfId="0" applyFont="1" applyBorder="1">
      <alignment vertical="center"/>
    </xf>
    <xf numFmtId="0" fontId="3" fillId="0" borderId="106" xfId="0" applyFont="1" applyBorder="1">
      <alignment vertical="center"/>
    </xf>
    <xf numFmtId="0" fontId="5" fillId="0" borderId="14" xfId="0" applyFont="1" applyBorder="1">
      <alignment vertical="center"/>
    </xf>
    <xf numFmtId="0" fontId="14" fillId="0" borderId="0" xfId="0" applyFont="1">
      <alignment vertical="center"/>
    </xf>
    <xf numFmtId="0" fontId="15" fillId="0" borderId="0" xfId="0" applyFont="1">
      <alignment vertical="center"/>
    </xf>
    <xf numFmtId="178" fontId="6" fillId="0" borderId="0" xfId="0" applyNumberFormat="1" applyFont="1">
      <alignment vertical="center"/>
    </xf>
    <xf numFmtId="178" fontId="8" fillId="0" borderId="0" xfId="0" applyNumberFormat="1" applyFont="1">
      <alignment vertical="center"/>
    </xf>
    <xf numFmtId="0" fontId="8" fillId="0" borderId="26" xfId="0" applyFont="1" applyBorder="1">
      <alignment vertical="center"/>
    </xf>
    <xf numFmtId="31" fontId="3" fillId="0" borderId="0" xfId="0" applyNumberFormat="1" applyFo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64294</xdr:colOff>
      <xdr:row>220</xdr:row>
      <xdr:rowOff>16669</xdr:rowOff>
    </xdr:from>
    <xdr:to>
      <xdr:col>4</xdr:col>
      <xdr:colOff>548926</xdr:colOff>
      <xdr:row>220</xdr:row>
      <xdr:rowOff>226219</xdr:rowOff>
    </xdr:to>
    <xdr:sp macro="" textlink="">
      <xdr:nvSpPr>
        <xdr:cNvPr id="2" name="矢印: 下 1">
          <a:extLst>
            <a:ext uri="{FF2B5EF4-FFF2-40B4-BE49-F238E27FC236}">
              <a16:creationId xmlns:a16="http://schemas.microsoft.com/office/drawing/2014/main" id="{F5F36093-F036-2A8D-C9EA-04F76324FCFA}"/>
            </a:ext>
          </a:extLst>
        </xdr:cNvPr>
        <xdr:cNvSpPr/>
      </xdr:nvSpPr>
      <xdr:spPr>
        <a:xfrm>
          <a:off x="2121694" y="731044"/>
          <a:ext cx="484632" cy="20955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683419</xdr:colOff>
      <xdr:row>196</xdr:row>
      <xdr:rowOff>38100</xdr:rowOff>
    </xdr:from>
    <xdr:to>
      <xdr:col>12</xdr:col>
      <xdr:colOff>347663</xdr:colOff>
      <xdr:row>196</xdr:row>
      <xdr:rowOff>38100</xdr:rowOff>
    </xdr:to>
    <xdr:cxnSp macro="">
      <xdr:nvCxnSpPr>
        <xdr:cNvPr id="32" name="直線コネクタ 31">
          <a:extLst>
            <a:ext uri="{FF2B5EF4-FFF2-40B4-BE49-F238E27FC236}">
              <a16:creationId xmlns:a16="http://schemas.microsoft.com/office/drawing/2014/main" id="{1C55D8AF-CFE5-45C1-AC1F-CCEF6168A72C}"/>
            </a:ext>
          </a:extLst>
        </xdr:cNvPr>
        <xdr:cNvCxnSpPr/>
      </xdr:nvCxnSpPr>
      <xdr:spPr>
        <a:xfrm>
          <a:off x="683419" y="32365950"/>
          <a:ext cx="8093869" cy="0"/>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350044</xdr:colOff>
      <xdr:row>196</xdr:row>
      <xdr:rowOff>45244</xdr:rowOff>
    </xdr:from>
    <xdr:to>
      <xdr:col>8</xdr:col>
      <xdr:colOff>350044</xdr:colOff>
      <xdr:row>203</xdr:row>
      <xdr:rowOff>123825</xdr:rowOff>
    </xdr:to>
    <xdr:cxnSp macro="">
      <xdr:nvCxnSpPr>
        <xdr:cNvPr id="35" name="直線コネクタ 34">
          <a:extLst>
            <a:ext uri="{FF2B5EF4-FFF2-40B4-BE49-F238E27FC236}">
              <a16:creationId xmlns:a16="http://schemas.microsoft.com/office/drawing/2014/main" id="{A2D7968C-8400-48B9-9764-D50817A3E0AD}"/>
            </a:ext>
          </a:extLst>
        </xdr:cNvPr>
        <xdr:cNvCxnSpPr/>
      </xdr:nvCxnSpPr>
      <xdr:spPr>
        <a:xfrm>
          <a:off x="5998369" y="33801844"/>
          <a:ext cx="0" cy="1745456"/>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2381</xdr:colOff>
      <xdr:row>203</xdr:row>
      <xdr:rowOff>230981</xdr:rowOff>
    </xdr:from>
    <xdr:to>
      <xdr:col>8</xdr:col>
      <xdr:colOff>102394</xdr:colOff>
      <xdr:row>213</xdr:row>
      <xdr:rowOff>233363</xdr:rowOff>
    </xdr:to>
    <xdr:cxnSp macro="">
      <xdr:nvCxnSpPr>
        <xdr:cNvPr id="42" name="直線コネクタ 41">
          <a:extLst>
            <a:ext uri="{FF2B5EF4-FFF2-40B4-BE49-F238E27FC236}">
              <a16:creationId xmlns:a16="http://schemas.microsoft.com/office/drawing/2014/main" id="{F7BD5D5F-D9BB-4E2C-9288-8CE6F037D5F0}"/>
            </a:ext>
          </a:extLst>
        </xdr:cNvPr>
        <xdr:cNvCxnSpPr/>
      </xdr:nvCxnSpPr>
      <xdr:spPr>
        <a:xfrm>
          <a:off x="5650706" y="34225706"/>
          <a:ext cx="100013" cy="2383632"/>
        </a:xfrm>
        <a:prstGeom prst="line">
          <a:avLst/>
        </a:prstGeom>
        <a:ln w="34925" cmpd="dbl">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350044</xdr:colOff>
      <xdr:row>203</xdr:row>
      <xdr:rowOff>104775</xdr:rowOff>
    </xdr:from>
    <xdr:to>
      <xdr:col>8</xdr:col>
      <xdr:colOff>450056</xdr:colOff>
      <xdr:row>214</xdr:row>
      <xdr:rowOff>4763</xdr:rowOff>
    </xdr:to>
    <xdr:cxnSp macro="">
      <xdr:nvCxnSpPr>
        <xdr:cNvPr id="44" name="直線コネクタ 43">
          <a:extLst>
            <a:ext uri="{FF2B5EF4-FFF2-40B4-BE49-F238E27FC236}">
              <a16:creationId xmlns:a16="http://schemas.microsoft.com/office/drawing/2014/main" id="{20FE7F6B-AF9F-4FE0-8497-2AE583FB381F}"/>
            </a:ext>
          </a:extLst>
        </xdr:cNvPr>
        <xdr:cNvCxnSpPr/>
      </xdr:nvCxnSpPr>
      <xdr:spPr>
        <a:xfrm>
          <a:off x="5998369" y="35528250"/>
          <a:ext cx="100012" cy="2519363"/>
        </a:xfrm>
        <a:prstGeom prst="line">
          <a:avLst/>
        </a:prstGeom>
        <a:ln w="34925" cmpd="dbl">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330995</xdr:colOff>
      <xdr:row>196</xdr:row>
      <xdr:rowOff>45243</xdr:rowOff>
    </xdr:from>
    <xdr:to>
      <xdr:col>12</xdr:col>
      <xdr:colOff>330995</xdr:colOff>
      <xdr:row>204</xdr:row>
      <xdr:rowOff>130969</xdr:rowOff>
    </xdr:to>
    <xdr:cxnSp macro="">
      <xdr:nvCxnSpPr>
        <xdr:cNvPr id="47" name="直線コネクタ 46">
          <a:extLst>
            <a:ext uri="{FF2B5EF4-FFF2-40B4-BE49-F238E27FC236}">
              <a16:creationId xmlns:a16="http://schemas.microsoft.com/office/drawing/2014/main" id="{2ABB487A-C85F-4005-9C4E-1D67C19AEFFE}"/>
            </a:ext>
          </a:extLst>
        </xdr:cNvPr>
        <xdr:cNvCxnSpPr/>
      </xdr:nvCxnSpPr>
      <xdr:spPr>
        <a:xfrm>
          <a:off x="8760620" y="33801843"/>
          <a:ext cx="0" cy="1990726"/>
        </a:xfrm>
        <a:prstGeom prst="line">
          <a:avLst/>
        </a:prstGeom>
        <a:ln w="34925" cmpd="dbl">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330995</xdr:colOff>
      <xdr:row>204</xdr:row>
      <xdr:rowOff>121444</xdr:rowOff>
    </xdr:from>
    <xdr:to>
      <xdr:col>12</xdr:col>
      <xdr:colOff>330995</xdr:colOff>
      <xdr:row>214</xdr:row>
      <xdr:rowOff>9526</xdr:rowOff>
    </xdr:to>
    <xdr:cxnSp macro="">
      <xdr:nvCxnSpPr>
        <xdr:cNvPr id="53" name="直線コネクタ 52">
          <a:extLst>
            <a:ext uri="{FF2B5EF4-FFF2-40B4-BE49-F238E27FC236}">
              <a16:creationId xmlns:a16="http://schemas.microsoft.com/office/drawing/2014/main" id="{A716C24B-B12A-4625-BE3E-C956D8563126}"/>
            </a:ext>
          </a:extLst>
        </xdr:cNvPr>
        <xdr:cNvCxnSpPr/>
      </xdr:nvCxnSpPr>
      <xdr:spPr>
        <a:xfrm>
          <a:off x="8760620" y="35783044"/>
          <a:ext cx="0" cy="2269332"/>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690563</xdr:colOff>
      <xdr:row>195</xdr:row>
      <xdr:rowOff>197643</xdr:rowOff>
    </xdr:from>
    <xdr:to>
      <xdr:col>13</xdr:col>
      <xdr:colOff>345281</xdr:colOff>
      <xdr:row>195</xdr:row>
      <xdr:rowOff>197643</xdr:rowOff>
    </xdr:to>
    <xdr:cxnSp macro="">
      <xdr:nvCxnSpPr>
        <xdr:cNvPr id="63" name="直線コネクタ 62">
          <a:extLst>
            <a:ext uri="{FF2B5EF4-FFF2-40B4-BE49-F238E27FC236}">
              <a16:creationId xmlns:a16="http://schemas.microsoft.com/office/drawing/2014/main" id="{A32822A5-2F83-4F9B-ABD1-D7D80371074A}"/>
            </a:ext>
          </a:extLst>
        </xdr:cNvPr>
        <xdr:cNvCxnSpPr/>
      </xdr:nvCxnSpPr>
      <xdr:spPr>
        <a:xfrm>
          <a:off x="4214813" y="32287368"/>
          <a:ext cx="5255418" cy="0"/>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347663</xdr:colOff>
      <xdr:row>195</xdr:row>
      <xdr:rowOff>204787</xdr:rowOff>
    </xdr:from>
    <xdr:to>
      <xdr:col>7</xdr:col>
      <xdr:colOff>347663</xdr:colOff>
      <xdr:row>204</xdr:row>
      <xdr:rowOff>138113</xdr:rowOff>
    </xdr:to>
    <xdr:cxnSp macro="">
      <xdr:nvCxnSpPr>
        <xdr:cNvPr id="79" name="直線コネクタ 78">
          <a:extLst>
            <a:ext uri="{FF2B5EF4-FFF2-40B4-BE49-F238E27FC236}">
              <a16:creationId xmlns:a16="http://schemas.microsoft.com/office/drawing/2014/main" id="{9A62BDFD-5AD0-48EF-916E-9816DECDBEFA}"/>
            </a:ext>
          </a:extLst>
        </xdr:cNvPr>
        <xdr:cNvCxnSpPr/>
      </xdr:nvCxnSpPr>
      <xdr:spPr>
        <a:xfrm>
          <a:off x="5281613" y="33723262"/>
          <a:ext cx="0" cy="2076451"/>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350044</xdr:colOff>
      <xdr:row>204</xdr:row>
      <xdr:rowOff>138113</xdr:rowOff>
    </xdr:from>
    <xdr:to>
      <xdr:col>7</xdr:col>
      <xdr:colOff>442913</xdr:colOff>
      <xdr:row>213</xdr:row>
      <xdr:rowOff>233363</xdr:rowOff>
    </xdr:to>
    <xdr:cxnSp macro="">
      <xdr:nvCxnSpPr>
        <xdr:cNvPr id="81" name="直線コネクタ 80">
          <a:extLst>
            <a:ext uri="{FF2B5EF4-FFF2-40B4-BE49-F238E27FC236}">
              <a16:creationId xmlns:a16="http://schemas.microsoft.com/office/drawing/2014/main" id="{A9106FA9-53A7-4A2A-AEE5-AC53F8DBD0FE}"/>
            </a:ext>
          </a:extLst>
        </xdr:cNvPr>
        <xdr:cNvCxnSpPr/>
      </xdr:nvCxnSpPr>
      <xdr:spPr>
        <a:xfrm>
          <a:off x="5350669" y="45324713"/>
          <a:ext cx="92869" cy="2238375"/>
        </a:xfrm>
        <a:prstGeom prst="line">
          <a:avLst/>
        </a:prstGeom>
        <a:ln w="34925" cmpd="dbl">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333376</xdr:colOff>
      <xdr:row>195</xdr:row>
      <xdr:rowOff>195262</xdr:rowOff>
    </xdr:from>
    <xdr:to>
      <xdr:col>13</xdr:col>
      <xdr:colOff>333376</xdr:colOff>
      <xdr:row>204</xdr:row>
      <xdr:rowOff>2381</xdr:rowOff>
    </xdr:to>
    <xdr:cxnSp macro="">
      <xdr:nvCxnSpPr>
        <xdr:cNvPr id="82" name="直線コネクタ 81">
          <a:extLst>
            <a:ext uri="{FF2B5EF4-FFF2-40B4-BE49-F238E27FC236}">
              <a16:creationId xmlns:a16="http://schemas.microsoft.com/office/drawing/2014/main" id="{50D952C5-C922-4DFD-952F-53672CA3550A}"/>
            </a:ext>
          </a:extLst>
        </xdr:cNvPr>
        <xdr:cNvCxnSpPr/>
      </xdr:nvCxnSpPr>
      <xdr:spPr>
        <a:xfrm>
          <a:off x="9458326" y="32284987"/>
          <a:ext cx="0" cy="1950244"/>
        </a:xfrm>
        <a:prstGeom prst="line">
          <a:avLst/>
        </a:prstGeom>
        <a:ln w="34925" cmpd="dbl">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333375</xdr:colOff>
      <xdr:row>204</xdr:row>
      <xdr:rowOff>2381</xdr:rowOff>
    </xdr:from>
    <xdr:to>
      <xdr:col>13</xdr:col>
      <xdr:colOff>333375</xdr:colOff>
      <xdr:row>214</xdr:row>
      <xdr:rowOff>0</xdr:rowOff>
    </xdr:to>
    <xdr:cxnSp macro="">
      <xdr:nvCxnSpPr>
        <xdr:cNvPr id="85" name="直線コネクタ 84">
          <a:extLst>
            <a:ext uri="{FF2B5EF4-FFF2-40B4-BE49-F238E27FC236}">
              <a16:creationId xmlns:a16="http://schemas.microsoft.com/office/drawing/2014/main" id="{1B2659B7-D158-4082-AC9D-86EC58294659}"/>
            </a:ext>
          </a:extLst>
        </xdr:cNvPr>
        <xdr:cNvCxnSpPr/>
      </xdr:nvCxnSpPr>
      <xdr:spPr>
        <a:xfrm>
          <a:off x="9458325" y="34235231"/>
          <a:ext cx="0" cy="2378869"/>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683419</xdr:colOff>
      <xdr:row>195</xdr:row>
      <xdr:rowOff>197645</xdr:rowOff>
    </xdr:from>
    <xdr:to>
      <xdr:col>2</xdr:col>
      <xdr:colOff>0</xdr:colOff>
      <xdr:row>195</xdr:row>
      <xdr:rowOff>197645</xdr:rowOff>
    </xdr:to>
    <xdr:cxnSp macro="">
      <xdr:nvCxnSpPr>
        <xdr:cNvPr id="88" name="直線コネクタ 87">
          <a:extLst>
            <a:ext uri="{FF2B5EF4-FFF2-40B4-BE49-F238E27FC236}">
              <a16:creationId xmlns:a16="http://schemas.microsoft.com/office/drawing/2014/main" id="{256C6CF9-4B6C-4788-AB2F-B89C9C88FB1F}"/>
            </a:ext>
          </a:extLst>
        </xdr:cNvPr>
        <xdr:cNvCxnSpPr/>
      </xdr:nvCxnSpPr>
      <xdr:spPr>
        <a:xfrm>
          <a:off x="683419" y="32287370"/>
          <a:ext cx="716756" cy="0"/>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204</xdr:row>
      <xdr:rowOff>0</xdr:rowOff>
    </xdr:from>
    <xdr:to>
      <xdr:col>6</xdr:col>
      <xdr:colOff>0</xdr:colOff>
      <xdr:row>204</xdr:row>
      <xdr:rowOff>0</xdr:rowOff>
    </xdr:to>
    <xdr:cxnSp macro="">
      <xdr:nvCxnSpPr>
        <xdr:cNvPr id="5" name="直線コネクタ 4">
          <a:extLst>
            <a:ext uri="{FF2B5EF4-FFF2-40B4-BE49-F238E27FC236}">
              <a16:creationId xmlns:a16="http://schemas.microsoft.com/office/drawing/2014/main" id="{21761875-F85E-4A4E-AF4B-CD6D1715288E}"/>
            </a:ext>
          </a:extLst>
        </xdr:cNvPr>
        <xdr:cNvCxnSpPr/>
      </xdr:nvCxnSpPr>
      <xdr:spPr>
        <a:xfrm>
          <a:off x="11201400" y="35423475"/>
          <a:ext cx="695325" cy="0"/>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200</xdr:row>
      <xdr:rowOff>0</xdr:rowOff>
    </xdr:from>
    <xdr:to>
      <xdr:col>6</xdr:col>
      <xdr:colOff>0</xdr:colOff>
      <xdr:row>200</xdr:row>
      <xdr:rowOff>0</xdr:rowOff>
    </xdr:to>
    <xdr:cxnSp macro="">
      <xdr:nvCxnSpPr>
        <xdr:cNvPr id="10" name="直線コネクタ 9">
          <a:extLst>
            <a:ext uri="{FF2B5EF4-FFF2-40B4-BE49-F238E27FC236}">
              <a16:creationId xmlns:a16="http://schemas.microsoft.com/office/drawing/2014/main" id="{A09B0F2B-B543-4AE3-B76F-E1E03D28DB5D}"/>
            </a:ext>
          </a:extLst>
        </xdr:cNvPr>
        <xdr:cNvCxnSpPr/>
      </xdr:nvCxnSpPr>
      <xdr:spPr>
        <a:xfrm>
          <a:off x="3524250" y="35423475"/>
          <a:ext cx="695325" cy="0"/>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197</xdr:row>
      <xdr:rowOff>0</xdr:rowOff>
    </xdr:from>
    <xdr:to>
      <xdr:col>7</xdr:col>
      <xdr:colOff>707231</xdr:colOff>
      <xdr:row>197</xdr:row>
      <xdr:rowOff>0</xdr:rowOff>
    </xdr:to>
    <xdr:cxnSp macro="">
      <xdr:nvCxnSpPr>
        <xdr:cNvPr id="11" name="直線矢印コネクタ 10">
          <a:extLst>
            <a:ext uri="{FF2B5EF4-FFF2-40B4-BE49-F238E27FC236}">
              <a16:creationId xmlns:a16="http://schemas.microsoft.com/office/drawing/2014/main" id="{6990EE83-7D36-476D-BAC5-C7516651ACC0}"/>
            </a:ext>
          </a:extLst>
        </xdr:cNvPr>
        <xdr:cNvCxnSpPr/>
      </xdr:nvCxnSpPr>
      <xdr:spPr>
        <a:xfrm>
          <a:off x="2809875" y="33994725"/>
          <a:ext cx="2831306" cy="0"/>
        </a:xfrm>
        <a:prstGeom prst="straightConnector1">
          <a:avLst/>
        </a:prstGeom>
        <a:ln w="3175">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197</xdr:row>
      <xdr:rowOff>0</xdr:rowOff>
    </xdr:from>
    <xdr:to>
      <xdr:col>13</xdr:col>
      <xdr:colOff>0</xdr:colOff>
      <xdr:row>197</xdr:row>
      <xdr:rowOff>0</xdr:rowOff>
    </xdr:to>
    <xdr:cxnSp macro="">
      <xdr:nvCxnSpPr>
        <xdr:cNvPr id="14" name="直線矢印コネクタ 13">
          <a:extLst>
            <a:ext uri="{FF2B5EF4-FFF2-40B4-BE49-F238E27FC236}">
              <a16:creationId xmlns:a16="http://schemas.microsoft.com/office/drawing/2014/main" id="{8B359949-0AFB-4E2F-8A41-0296E66C32E6}"/>
            </a:ext>
          </a:extLst>
        </xdr:cNvPr>
        <xdr:cNvCxnSpPr/>
      </xdr:nvCxnSpPr>
      <xdr:spPr>
        <a:xfrm>
          <a:off x="5648325" y="33994725"/>
          <a:ext cx="3476625" cy="0"/>
        </a:xfrm>
        <a:prstGeom prst="straightConnector1">
          <a:avLst/>
        </a:prstGeom>
        <a:ln w="3175">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76200</xdr:colOff>
      <xdr:row>210</xdr:row>
      <xdr:rowOff>0</xdr:rowOff>
    </xdr:from>
    <xdr:to>
      <xdr:col>12</xdr:col>
      <xdr:colOff>692944</xdr:colOff>
      <xdr:row>210</xdr:row>
      <xdr:rowOff>0</xdr:rowOff>
    </xdr:to>
    <xdr:cxnSp macro="">
      <xdr:nvCxnSpPr>
        <xdr:cNvPr id="16" name="直線矢印コネクタ 15">
          <a:extLst>
            <a:ext uri="{FF2B5EF4-FFF2-40B4-BE49-F238E27FC236}">
              <a16:creationId xmlns:a16="http://schemas.microsoft.com/office/drawing/2014/main" id="{5B194956-34EB-43EC-85E2-6CFD9A8FA4F7}"/>
            </a:ext>
          </a:extLst>
        </xdr:cNvPr>
        <xdr:cNvCxnSpPr/>
      </xdr:nvCxnSpPr>
      <xdr:spPr>
        <a:xfrm>
          <a:off x="5724525" y="37090350"/>
          <a:ext cx="3398044" cy="0"/>
        </a:xfrm>
        <a:prstGeom prst="straightConnector1">
          <a:avLst/>
        </a:prstGeom>
        <a:noFill/>
        <a:ln w="3175" cap="flat" cmpd="sng" algn="ctr">
          <a:solidFill>
            <a:srgbClr val="4472C4"/>
          </a:solidFill>
          <a:prstDash val="solid"/>
          <a:miter lim="800000"/>
          <a:headEnd type="arrow"/>
          <a:tailEnd type="arrow"/>
        </a:ln>
        <a:effectLst/>
      </xdr:spPr>
    </xdr:cxnSp>
    <xdr:clientData/>
  </xdr:twoCellAnchor>
  <xdr:twoCellAnchor>
    <xdr:from>
      <xdr:col>7</xdr:col>
      <xdr:colOff>385763</xdr:colOff>
      <xdr:row>206</xdr:row>
      <xdr:rowOff>104775</xdr:rowOff>
    </xdr:from>
    <xdr:to>
      <xdr:col>10</xdr:col>
      <xdr:colOff>35719</xdr:colOff>
      <xdr:row>206</xdr:row>
      <xdr:rowOff>104775</xdr:rowOff>
    </xdr:to>
    <xdr:cxnSp macro="">
      <xdr:nvCxnSpPr>
        <xdr:cNvPr id="19" name="直線矢印コネクタ 18">
          <a:extLst>
            <a:ext uri="{FF2B5EF4-FFF2-40B4-BE49-F238E27FC236}">
              <a16:creationId xmlns:a16="http://schemas.microsoft.com/office/drawing/2014/main" id="{4E6CE714-4020-43AA-8522-26A7223AE8F3}"/>
            </a:ext>
          </a:extLst>
        </xdr:cNvPr>
        <xdr:cNvCxnSpPr/>
      </xdr:nvCxnSpPr>
      <xdr:spPr>
        <a:xfrm>
          <a:off x="5319713" y="36242625"/>
          <a:ext cx="1754981" cy="0"/>
        </a:xfrm>
        <a:prstGeom prst="straightConnector1">
          <a:avLst/>
        </a:prstGeom>
        <a:noFill/>
        <a:ln w="3175" cap="flat" cmpd="sng" algn="ctr">
          <a:solidFill>
            <a:srgbClr val="4472C4"/>
          </a:solidFill>
          <a:prstDash val="solid"/>
          <a:miter lim="800000"/>
          <a:headEnd type="none" w="med" len="med"/>
          <a:tailEnd type="arrow" w="med" len="med"/>
        </a:ln>
        <a:effectLst/>
      </xdr:spPr>
    </xdr:cxnSp>
    <xdr:clientData/>
  </xdr:twoCellAnchor>
  <xdr:twoCellAnchor>
    <xdr:from>
      <xdr:col>7</xdr:col>
      <xdr:colOff>350043</xdr:colOff>
      <xdr:row>209</xdr:row>
      <xdr:rowOff>4763</xdr:rowOff>
    </xdr:from>
    <xdr:to>
      <xdr:col>7</xdr:col>
      <xdr:colOff>350043</xdr:colOff>
      <xdr:row>213</xdr:row>
      <xdr:rowOff>228600</xdr:rowOff>
    </xdr:to>
    <xdr:cxnSp macro="">
      <xdr:nvCxnSpPr>
        <xdr:cNvPr id="28" name="直線コネクタ 27">
          <a:extLst>
            <a:ext uri="{FF2B5EF4-FFF2-40B4-BE49-F238E27FC236}">
              <a16:creationId xmlns:a16="http://schemas.microsoft.com/office/drawing/2014/main" id="{961E4770-8C32-49DC-B703-A249365323EC}"/>
            </a:ext>
          </a:extLst>
        </xdr:cNvPr>
        <xdr:cNvCxnSpPr/>
      </xdr:nvCxnSpPr>
      <xdr:spPr>
        <a:xfrm>
          <a:off x="5283993" y="36856988"/>
          <a:ext cx="0" cy="1176337"/>
        </a:xfrm>
        <a:prstGeom prst="line">
          <a:avLst/>
        </a:prstGeom>
        <a:ln w="2540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350044</xdr:colOff>
      <xdr:row>204</xdr:row>
      <xdr:rowOff>138113</xdr:rowOff>
    </xdr:from>
    <xdr:to>
      <xdr:col>7</xdr:col>
      <xdr:colOff>350044</xdr:colOff>
      <xdr:row>209</xdr:row>
      <xdr:rowOff>2381</xdr:rowOff>
    </xdr:to>
    <xdr:cxnSp macro="">
      <xdr:nvCxnSpPr>
        <xdr:cNvPr id="45" name="直線コネクタ 44">
          <a:extLst>
            <a:ext uri="{FF2B5EF4-FFF2-40B4-BE49-F238E27FC236}">
              <a16:creationId xmlns:a16="http://schemas.microsoft.com/office/drawing/2014/main" id="{43E571A8-8E54-4BE7-8F64-FD4B1E164EFD}"/>
            </a:ext>
          </a:extLst>
        </xdr:cNvPr>
        <xdr:cNvCxnSpPr/>
      </xdr:nvCxnSpPr>
      <xdr:spPr>
        <a:xfrm flipV="1">
          <a:off x="5283994" y="35799713"/>
          <a:ext cx="0" cy="1054893"/>
        </a:xfrm>
        <a:prstGeom prst="line">
          <a:avLst/>
        </a:prstGeom>
        <a:ln w="34925" cmpd="dbl">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100013</xdr:colOff>
      <xdr:row>212</xdr:row>
      <xdr:rowOff>126206</xdr:rowOff>
    </xdr:from>
    <xdr:to>
      <xdr:col>9</xdr:col>
      <xdr:colOff>685800</xdr:colOff>
      <xdr:row>212</xdr:row>
      <xdr:rowOff>126206</xdr:rowOff>
    </xdr:to>
    <xdr:cxnSp macro="">
      <xdr:nvCxnSpPr>
        <xdr:cNvPr id="59" name="直線矢印コネクタ 58">
          <a:extLst>
            <a:ext uri="{FF2B5EF4-FFF2-40B4-BE49-F238E27FC236}">
              <a16:creationId xmlns:a16="http://schemas.microsoft.com/office/drawing/2014/main" id="{1654C7E9-E801-4F4F-986B-2029581FAF3F}"/>
            </a:ext>
          </a:extLst>
        </xdr:cNvPr>
        <xdr:cNvCxnSpPr/>
      </xdr:nvCxnSpPr>
      <xdr:spPr>
        <a:xfrm>
          <a:off x="5748338" y="37692806"/>
          <a:ext cx="1281112" cy="0"/>
        </a:xfrm>
        <a:prstGeom prst="straightConnector1">
          <a:avLst/>
        </a:prstGeom>
        <a:noFill/>
        <a:ln w="3175" cap="flat" cmpd="sng" algn="ctr">
          <a:solidFill>
            <a:srgbClr val="4472C4"/>
          </a:solidFill>
          <a:prstDash val="solid"/>
          <a:miter lim="800000"/>
          <a:headEnd type="none" w="med" len="med"/>
          <a:tailEnd type="arrow" w="med" len="med"/>
        </a:ln>
        <a:effectLst/>
      </xdr:spPr>
    </xdr:cxnSp>
    <xdr:clientData/>
  </xdr:twoCellAnchor>
  <xdr:twoCellAnchor>
    <xdr:from>
      <xdr:col>8</xdr:col>
      <xdr:colOff>352425</xdr:colOff>
      <xdr:row>211</xdr:row>
      <xdr:rowOff>0</xdr:rowOff>
    </xdr:from>
    <xdr:to>
      <xdr:col>8</xdr:col>
      <xdr:colOff>352425</xdr:colOff>
      <xdr:row>213</xdr:row>
      <xdr:rowOff>235744</xdr:rowOff>
    </xdr:to>
    <xdr:cxnSp macro="">
      <xdr:nvCxnSpPr>
        <xdr:cNvPr id="65" name="直線コネクタ 64">
          <a:extLst>
            <a:ext uri="{FF2B5EF4-FFF2-40B4-BE49-F238E27FC236}">
              <a16:creationId xmlns:a16="http://schemas.microsoft.com/office/drawing/2014/main" id="{4367EE70-8B77-4609-8D6B-FA29A2712276}"/>
            </a:ext>
          </a:extLst>
        </xdr:cNvPr>
        <xdr:cNvCxnSpPr/>
      </xdr:nvCxnSpPr>
      <xdr:spPr>
        <a:xfrm>
          <a:off x="6000750" y="37328475"/>
          <a:ext cx="0" cy="711994"/>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352425</xdr:colOff>
      <xdr:row>203</xdr:row>
      <xdr:rowOff>109537</xdr:rowOff>
    </xdr:from>
    <xdr:to>
      <xdr:col>8</xdr:col>
      <xdr:colOff>352425</xdr:colOff>
      <xdr:row>210</xdr:row>
      <xdr:rowOff>235744</xdr:rowOff>
    </xdr:to>
    <xdr:cxnSp macro="">
      <xdr:nvCxnSpPr>
        <xdr:cNvPr id="71" name="直線コネクタ 70">
          <a:extLst>
            <a:ext uri="{FF2B5EF4-FFF2-40B4-BE49-F238E27FC236}">
              <a16:creationId xmlns:a16="http://schemas.microsoft.com/office/drawing/2014/main" id="{0D922D2A-79A9-47C7-817E-E370D2C24B9A}"/>
            </a:ext>
          </a:extLst>
        </xdr:cNvPr>
        <xdr:cNvCxnSpPr/>
      </xdr:nvCxnSpPr>
      <xdr:spPr>
        <a:xfrm flipV="1">
          <a:off x="6000750" y="35533012"/>
          <a:ext cx="0" cy="1793082"/>
        </a:xfrm>
        <a:prstGeom prst="line">
          <a:avLst/>
        </a:prstGeom>
        <a:ln w="34925" cmpd="dbl">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214</xdr:row>
      <xdr:rowOff>0</xdr:rowOff>
    </xdr:from>
    <xdr:to>
      <xdr:col>8</xdr:col>
      <xdr:colOff>219075</xdr:colOff>
      <xdr:row>215</xdr:row>
      <xdr:rowOff>216694</xdr:rowOff>
    </xdr:to>
    <xdr:cxnSp macro="">
      <xdr:nvCxnSpPr>
        <xdr:cNvPr id="92" name="直線矢印コネクタ 91">
          <a:extLst>
            <a:ext uri="{FF2B5EF4-FFF2-40B4-BE49-F238E27FC236}">
              <a16:creationId xmlns:a16="http://schemas.microsoft.com/office/drawing/2014/main" id="{FFFD46FE-7FC3-47F3-BE60-6DF04F1EEA27}"/>
            </a:ext>
          </a:extLst>
        </xdr:cNvPr>
        <xdr:cNvCxnSpPr/>
      </xdr:nvCxnSpPr>
      <xdr:spPr>
        <a:xfrm>
          <a:off x="5648325" y="38042850"/>
          <a:ext cx="219075" cy="454819"/>
        </a:xfrm>
        <a:prstGeom prst="straightConnector1">
          <a:avLst/>
        </a:prstGeom>
        <a:noFill/>
        <a:ln w="3175" cap="flat" cmpd="sng" algn="ctr">
          <a:solidFill>
            <a:srgbClr val="4472C4"/>
          </a:solidFill>
          <a:prstDash val="solid"/>
          <a:miter lim="800000"/>
          <a:headEnd type="none" w="med" len="med"/>
          <a:tailEnd type="arrow" w="med" len="med"/>
        </a:ln>
        <a:effectLst/>
      </xdr:spPr>
    </xdr:cxnSp>
    <xdr:clientData/>
  </xdr:twoCellAnchor>
  <xdr:twoCellAnchor>
    <xdr:from>
      <xdr:col>7</xdr:col>
      <xdr:colOff>352425</xdr:colOff>
      <xdr:row>213</xdr:row>
      <xdr:rowOff>226218</xdr:rowOff>
    </xdr:from>
    <xdr:to>
      <xdr:col>8</xdr:col>
      <xdr:colOff>114300</xdr:colOff>
      <xdr:row>215</xdr:row>
      <xdr:rowOff>0</xdr:rowOff>
    </xdr:to>
    <xdr:cxnSp macro="">
      <xdr:nvCxnSpPr>
        <xdr:cNvPr id="94" name="直線矢印コネクタ 93">
          <a:extLst>
            <a:ext uri="{FF2B5EF4-FFF2-40B4-BE49-F238E27FC236}">
              <a16:creationId xmlns:a16="http://schemas.microsoft.com/office/drawing/2014/main" id="{37B7BF19-806E-4A59-8245-55B9C10192D3}"/>
            </a:ext>
          </a:extLst>
        </xdr:cNvPr>
        <xdr:cNvCxnSpPr/>
      </xdr:nvCxnSpPr>
      <xdr:spPr>
        <a:xfrm>
          <a:off x="5286375" y="38030943"/>
          <a:ext cx="476250" cy="250032"/>
        </a:xfrm>
        <a:prstGeom prst="straightConnector1">
          <a:avLst/>
        </a:prstGeom>
        <a:noFill/>
        <a:ln w="3175" cap="flat" cmpd="sng" algn="ctr">
          <a:solidFill>
            <a:srgbClr val="4472C4"/>
          </a:solidFill>
          <a:prstDash val="solid"/>
          <a:miter lim="800000"/>
          <a:headEnd type="none" w="med" len="med"/>
          <a:tailEnd type="none" w="med" len="med"/>
        </a:ln>
        <a:effectLst/>
      </xdr:spPr>
    </xdr:cxnSp>
    <xdr:clientData/>
  </xdr:twoCellAnchor>
  <xdr:twoCellAnchor>
    <xdr:from>
      <xdr:col>8</xdr:col>
      <xdr:colOff>119063</xdr:colOff>
      <xdr:row>214</xdr:row>
      <xdr:rowOff>0</xdr:rowOff>
    </xdr:from>
    <xdr:to>
      <xdr:col>8</xdr:col>
      <xdr:colOff>345281</xdr:colOff>
      <xdr:row>215</xdr:row>
      <xdr:rowOff>7144</xdr:rowOff>
    </xdr:to>
    <xdr:cxnSp macro="">
      <xdr:nvCxnSpPr>
        <xdr:cNvPr id="96" name="直線矢印コネクタ 95">
          <a:extLst>
            <a:ext uri="{FF2B5EF4-FFF2-40B4-BE49-F238E27FC236}">
              <a16:creationId xmlns:a16="http://schemas.microsoft.com/office/drawing/2014/main" id="{0CF12107-0C06-448F-B050-A3B5BAE6FEEE}"/>
            </a:ext>
          </a:extLst>
        </xdr:cNvPr>
        <xdr:cNvCxnSpPr/>
      </xdr:nvCxnSpPr>
      <xdr:spPr>
        <a:xfrm flipH="1">
          <a:off x="5767388" y="38042850"/>
          <a:ext cx="226218" cy="245269"/>
        </a:xfrm>
        <a:prstGeom prst="straightConnector1">
          <a:avLst/>
        </a:prstGeom>
        <a:noFill/>
        <a:ln w="3175" cap="flat" cmpd="sng" algn="ctr">
          <a:solidFill>
            <a:srgbClr val="4472C4"/>
          </a:solidFill>
          <a:prstDash val="solid"/>
          <a:miter lim="800000"/>
          <a:headEnd type="none" w="med" len="med"/>
          <a:tailEnd type="none" w="med" len="med"/>
        </a:ln>
        <a:effectLst/>
      </xdr:spPr>
    </xdr:cxnSp>
    <xdr:clientData/>
  </xdr:twoCellAnchor>
  <xdr:twoCellAnchor>
    <xdr:from>
      <xdr:col>14</xdr:col>
      <xdr:colOff>0</xdr:colOff>
      <xdr:row>29</xdr:row>
      <xdr:rowOff>0</xdr:rowOff>
    </xdr:from>
    <xdr:to>
      <xdr:col>14</xdr:col>
      <xdr:colOff>0</xdr:colOff>
      <xdr:row>30</xdr:row>
      <xdr:rowOff>26194</xdr:rowOff>
    </xdr:to>
    <xdr:cxnSp macro="">
      <xdr:nvCxnSpPr>
        <xdr:cNvPr id="3" name="直線矢印コネクタ 2">
          <a:extLst>
            <a:ext uri="{FF2B5EF4-FFF2-40B4-BE49-F238E27FC236}">
              <a16:creationId xmlns:a16="http://schemas.microsoft.com/office/drawing/2014/main" id="{710B88D9-BB58-4A48-80D6-AC94B65515ED}"/>
            </a:ext>
          </a:extLst>
        </xdr:cNvPr>
        <xdr:cNvCxnSpPr/>
      </xdr:nvCxnSpPr>
      <xdr:spPr>
        <a:xfrm flipV="1">
          <a:off x="10001250" y="6848475"/>
          <a:ext cx="0" cy="264319"/>
        </a:xfrm>
        <a:prstGeom prst="straightConnector1">
          <a:avLst/>
        </a:prstGeom>
        <a:ln w="1905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40</xdr:row>
      <xdr:rowOff>0</xdr:rowOff>
    </xdr:from>
    <xdr:to>
      <xdr:col>18</xdr:col>
      <xdr:colOff>0</xdr:colOff>
      <xdr:row>41</xdr:row>
      <xdr:rowOff>230981</xdr:rowOff>
    </xdr:to>
    <xdr:cxnSp macro="">
      <xdr:nvCxnSpPr>
        <xdr:cNvPr id="8" name="直線矢印コネクタ 7">
          <a:extLst>
            <a:ext uri="{FF2B5EF4-FFF2-40B4-BE49-F238E27FC236}">
              <a16:creationId xmlns:a16="http://schemas.microsoft.com/office/drawing/2014/main" id="{5BEB1425-FB32-4CC6-8666-C46024161AE3}"/>
            </a:ext>
          </a:extLst>
        </xdr:cNvPr>
        <xdr:cNvCxnSpPr/>
      </xdr:nvCxnSpPr>
      <xdr:spPr>
        <a:xfrm flipV="1">
          <a:off x="19288125" y="12563475"/>
          <a:ext cx="0" cy="469106"/>
        </a:xfrm>
        <a:prstGeom prst="straightConnector1">
          <a:avLst/>
        </a:prstGeom>
        <a:ln w="1905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34</xdr:row>
      <xdr:rowOff>0</xdr:rowOff>
    </xdr:from>
    <xdr:to>
      <xdr:col>16</xdr:col>
      <xdr:colOff>0</xdr:colOff>
      <xdr:row>35</xdr:row>
      <xdr:rowOff>230981</xdr:rowOff>
    </xdr:to>
    <xdr:cxnSp macro="">
      <xdr:nvCxnSpPr>
        <xdr:cNvPr id="12" name="直線矢印コネクタ 11">
          <a:extLst>
            <a:ext uri="{FF2B5EF4-FFF2-40B4-BE49-F238E27FC236}">
              <a16:creationId xmlns:a16="http://schemas.microsoft.com/office/drawing/2014/main" id="{B927512D-5847-4A44-BA77-6F4C478EDE8D}"/>
            </a:ext>
          </a:extLst>
        </xdr:cNvPr>
        <xdr:cNvCxnSpPr/>
      </xdr:nvCxnSpPr>
      <xdr:spPr>
        <a:xfrm flipV="1">
          <a:off x="11430000" y="11134725"/>
          <a:ext cx="0" cy="469106"/>
        </a:xfrm>
        <a:prstGeom prst="straightConnector1">
          <a:avLst/>
        </a:prstGeom>
        <a:ln w="19050">
          <a:solidFill>
            <a:srgbClr val="C0000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29</xdr:row>
      <xdr:rowOff>0</xdr:rowOff>
    </xdr:from>
    <xdr:to>
      <xdr:col>11</xdr:col>
      <xdr:colOff>0</xdr:colOff>
      <xdr:row>31</xdr:row>
      <xdr:rowOff>42863</xdr:rowOff>
    </xdr:to>
    <xdr:cxnSp macro="">
      <xdr:nvCxnSpPr>
        <xdr:cNvPr id="4" name="直線矢印コネクタ 3">
          <a:extLst>
            <a:ext uri="{FF2B5EF4-FFF2-40B4-BE49-F238E27FC236}">
              <a16:creationId xmlns:a16="http://schemas.microsoft.com/office/drawing/2014/main" id="{1213AB1A-8C14-4D19-9182-80228AAE464C}"/>
            </a:ext>
          </a:extLst>
        </xdr:cNvPr>
        <xdr:cNvCxnSpPr/>
      </xdr:nvCxnSpPr>
      <xdr:spPr>
        <a:xfrm flipV="1">
          <a:off x="7858125" y="6848475"/>
          <a:ext cx="0" cy="519113"/>
        </a:xfrm>
        <a:prstGeom prst="straightConnector1">
          <a:avLst/>
        </a:prstGeom>
        <a:ln w="19050">
          <a:solidFill>
            <a:srgbClr val="7030A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tem.rakuten.co.jp/wsk-shop/wsk000000052/?iasid=07rpp_10095___eb-lp7ltzym-7v-e47ac8ff-c148-4254-bcda-2ab0b286a5de" TargetMode="External"/><Relationship Id="rId13" Type="http://schemas.openxmlformats.org/officeDocument/2006/relationships/drawing" Target="../drawings/drawing1.xml"/><Relationship Id="rId3" Type="http://schemas.openxmlformats.org/officeDocument/2006/relationships/hyperlink" Target="https://item.rakuten.co.jp/akindoshop/ysn-fpt2/" TargetMode="External"/><Relationship Id="rId7" Type="http://schemas.openxmlformats.org/officeDocument/2006/relationships/hyperlink" Target="https://search.rakuten.co.jp/search/mall/MODA%E7%94%9F%E5%9C%B0/" TargetMode="External"/><Relationship Id="rId12" Type="http://schemas.openxmlformats.org/officeDocument/2006/relationships/printerSettings" Target="../printerSettings/printerSettings1.bin"/><Relationship Id="rId2" Type="http://schemas.openxmlformats.org/officeDocument/2006/relationships/hyperlink" Target="https://item.rakuten.co.jp/rose-rosa/10004467/" TargetMode="External"/><Relationship Id="rId1" Type="http://schemas.openxmlformats.org/officeDocument/2006/relationships/hyperlink" Target="https://item.rakuten.co.jp/momen-k/148-1857k/" TargetMode="External"/><Relationship Id="rId6" Type="http://schemas.openxmlformats.org/officeDocument/2006/relationships/hyperlink" Target="https://search.rakuten.co.jp/search/mall/%E3%82%A6%E3%82%A3%E3%83%AA%E3%82%A2%E3%83%A0%E3%83%A2%E3%83%AA%E3%82%B9+%E3%82%B7%E3%83%BC%E3%83%81%E3%83%B3%E3%82%B0/" TargetMode="External"/><Relationship Id="rId11" Type="http://schemas.openxmlformats.org/officeDocument/2006/relationships/hyperlink" Target="https://youtu.be/4s-wXT86DAs?si=fzVtyUQmR8CagL0A" TargetMode="External"/><Relationship Id="rId5" Type="http://schemas.openxmlformats.org/officeDocument/2006/relationships/hyperlink" Target="https://item.rakuten.co.jp/kiji-ogawa/42720-00/?s-id=pc_shop_recommend&amp;rtg=0279cbfe1b0a06f9c1cee7e06c4ba6b6" TargetMode="External"/><Relationship Id="rId10" Type="http://schemas.openxmlformats.org/officeDocument/2006/relationships/hyperlink" Target="https://youtu.be/dNA7TiJTSH0?si=uHwKin3dYLawojTT" TargetMode="External"/><Relationship Id="rId4" Type="http://schemas.openxmlformats.org/officeDocument/2006/relationships/hyperlink" Target="https://item.rakuten.co.jp/rose-rosa/10004641/" TargetMode="External"/><Relationship Id="rId9" Type="http://schemas.openxmlformats.org/officeDocument/2006/relationships/hyperlink" Target="https://youtu.be/dZ_X7gZzt_E?si=CfVBF0KpbtegnuN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88306-FEFF-4C84-A994-80A2E70A581C}">
  <dimension ref="A1:BM240"/>
  <sheetViews>
    <sheetView tabSelected="1" zoomScaleNormal="100" workbookViewId="0"/>
  </sheetViews>
  <sheetFormatPr defaultColWidth="9" defaultRowHeight="18.75" customHeight="1"/>
  <cols>
    <col min="1" max="16384" width="9" style="1"/>
  </cols>
  <sheetData>
    <row r="1" spans="1:65" ht="18.75" customHeight="1">
      <c r="B1" s="164" t="s">
        <v>306</v>
      </c>
      <c r="F1" s="169" t="s">
        <v>305</v>
      </c>
      <c r="I1" s="169"/>
    </row>
    <row r="2" spans="1:65" ht="18.75" customHeight="1">
      <c r="B2" s="22" t="s">
        <v>286</v>
      </c>
    </row>
    <row r="4" spans="1:65" ht="14.25" customHeight="1">
      <c r="B4" s="68" t="s">
        <v>171</v>
      </c>
      <c r="C4" s="69" t="s">
        <v>267</v>
      </c>
      <c r="D4" s="90"/>
      <c r="E4" s="70" t="s">
        <v>172</v>
      </c>
      <c r="F4" s="71" t="s">
        <v>173</v>
      </c>
      <c r="J4" s="91" t="s">
        <v>268</v>
      </c>
      <c r="K4" s="36" t="s">
        <v>174</v>
      </c>
    </row>
    <row r="5" spans="1:65" ht="18.75" customHeight="1">
      <c r="B5" s="1" t="s">
        <v>176</v>
      </c>
      <c r="D5" s="16" t="s">
        <v>269</v>
      </c>
      <c r="E5" s="17">
        <v>378</v>
      </c>
      <c r="F5" s="17" t="s">
        <v>6</v>
      </c>
      <c r="G5" s="16" t="s">
        <v>270</v>
      </c>
      <c r="H5" s="17">
        <v>37.799999999999997</v>
      </c>
      <c r="I5" s="17" t="s">
        <v>6</v>
      </c>
      <c r="J5" s="16" t="s">
        <v>271</v>
      </c>
      <c r="K5" s="17">
        <v>3.78</v>
      </c>
      <c r="L5" s="17" t="s">
        <v>6</v>
      </c>
      <c r="M5" s="16" t="s">
        <v>177</v>
      </c>
      <c r="N5" s="17">
        <v>0.378</v>
      </c>
      <c r="O5" s="17" t="s">
        <v>6</v>
      </c>
      <c r="P5" s="16" t="s">
        <v>272</v>
      </c>
      <c r="Q5" s="17">
        <v>3.78E-2</v>
      </c>
      <c r="R5" s="17" t="s">
        <v>6</v>
      </c>
      <c r="S5" s="1" t="s">
        <v>273</v>
      </c>
    </row>
    <row r="7" spans="1:65" ht="18.75" customHeight="1">
      <c r="B7" s="37" t="s">
        <v>178</v>
      </c>
      <c r="C7" s="37"/>
      <c r="D7" s="37"/>
      <c r="E7" s="37"/>
      <c r="F7" s="37"/>
      <c r="G7" s="37"/>
    </row>
    <row r="8" spans="1:65" ht="18.75" customHeight="1">
      <c r="B8" s="32" t="s">
        <v>179</v>
      </c>
      <c r="C8" s="32"/>
      <c r="D8" s="32"/>
      <c r="E8" s="32"/>
    </row>
    <row r="9" spans="1:65" ht="18.75" customHeight="1">
      <c r="B9" s="37" t="s">
        <v>180</v>
      </c>
      <c r="C9" s="37"/>
      <c r="D9" s="37"/>
    </row>
    <row r="10" spans="1:65" ht="18.75" customHeight="1">
      <c r="B10" s="37" t="s">
        <v>181</v>
      </c>
      <c r="C10" s="37"/>
      <c r="D10" s="37"/>
      <c r="E10" s="37"/>
      <c r="F10" s="37"/>
      <c r="G10" s="37"/>
      <c r="H10" s="37"/>
      <c r="I10" s="37"/>
      <c r="J10" s="37"/>
      <c r="K10" s="37"/>
      <c r="L10" s="37"/>
      <c r="M10" s="37"/>
      <c r="N10" s="37"/>
      <c r="O10" s="37"/>
      <c r="P10" s="37"/>
      <c r="Q10" s="37"/>
    </row>
    <row r="11" spans="1:65" ht="18.75" customHeight="1">
      <c r="B11" s="66" t="s">
        <v>285</v>
      </c>
      <c r="C11" s="32"/>
    </row>
    <row r="13" spans="1:65" ht="18.75" customHeight="1">
      <c r="B13" s="22" t="s">
        <v>192</v>
      </c>
      <c r="C13" s="22"/>
      <c r="D13" s="22"/>
      <c r="E13" s="22"/>
      <c r="F13" s="22"/>
      <c r="G13" s="22"/>
      <c r="H13" s="22"/>
      <c r="I13" s="22"/>
      <c r="AM13" s="22" t="s">
        <v>182</v>
      </c>
    </row>
    <row r="14" spans="1:65" ht="18.75" customHeight="1" thickBot="1">
      <c r="B14" s="1" t="s">
        <v>279</v>
      </c>
      <c r="C14" s="30"/>
      <c r="D14" s="30"/>
      <c r="E14" s="30"/>
      <c r="F14" s="30"/>
      <c r="G14" s="30"/>
      <c r="H14" s="30"/>
      <c r="I14" s="30"/>
      <c r="J14" s="30"/>
      <c r="AM14" s="1" t="s">
        <v>53</v>
      </c>
      <c r="AN14" s="1" t="s">
        <v>274</v>
      </c>
      <c r="AS14" s="16">
        <v>38</v>
      </c>
      <c r="AT14" s="17">
        <v>14.364000000000001</v>
      </c>
      <c r="AU14" s="1" t="s">
        <v>183</v>
      </c>
      <c r="AW14" s="17"/>
      <c r="AY14" s="16">
        <v>59</v>
      </c>
      <c r="AZ14" s="17">
        <v>22.302</v>
      </c>
      <c r="BA14" s="1" t="s">
        <v>184</v>
      </c>
      <c r="BC14" s="16">
        <v>76</v>
      </c>
      <c r="BD14" s="17">
        <v>28.728000000000002</v>
      </c>
      <c r="BE14" s="1" t="s">
        <v>185</v>
      </c>
    </row>
    <row r="15" spans="1:65" ht="18.75" customHeight="1" thickBot="1">
      <c r="A15" s="93"/>
      <c r="B15" s="94">
        <v>1</v>
      </c>
      <c r="C15" s="72" t="s">
        <v>193</v>
      </c>
      <c r="D15" s="41"/>
      <c r="E15" s="95">
        <f>B15/0.378</f>
        <v>2.6455026455026456</v>
      </c>
      <c r="F15" s="96">
        <v>1</v>
      </c>
      <c r="G15" s="73" t="s">
        <v>280</v>
      </c>
      <c r="H15" s="41"/>
      <c r="I15" s="46">
        <f>F15*0.378</f>
        <v>0.378</v>
      </c>
      <c r="J15" s="89" t="s">
        <v>6</v>
      </c>
      <c r="K15" s="30"/>
      <c r="L15" s="30"/>
      <c r="M15" s="9"/>
      <c r="N15" s="30"/>
      <c r="O15" s="30"/>
      <c r="P15" s="30"/>
      <c r="Q15" s="30"/>
      <c r="R15" s="30"/>
      <c r="S15" s="30"/>
      <c r="T15" s="30"/>
      <c r="U15" s="30"/>
      <c r="V15" s="30"/>
      <c r="W15" s="30"/>
      <c r="X15" s="30"/>
      <c r="Y15" s="30"/>
      <c r="Z15" s="30"/>
      <c r="AA15" s="30"/>
      <c r="AB15" s="30"/>
      <c r="AC15" s="30"/>
      <c r="AE15" s="30"/>
      <c r="AF15" s="30"/>
      <c r="AG15" s="30"/>
      <c r="AH15" s="30"/>
      <c r="AI15" s="30"/>
      <c r="AJ15" s="30"/>
      <c r="AN15" s="1" t="s">
        <v>275</v>
      </c>
      <c r="AV15" s="16">
        <f>(B19-238.1)/4</f>
        <v>0</v>
      </c>
      <c r="AW15" s="17">
        <f>(C19-90)/4</f>
        <v>0</v>
      </c>
      <c r="AX15" s="1" t="s">
        <v>276</v>
      </c>
      <c r="BF15" s="6"/>
      <c r="BG15" s="6"/>
      <c r="BH15" s="16">
        <f>I48</f>
        <v>38</v>
      </c>
      <c r="BI15" s="17">
        <f>J48</f>
        <v>14.364000000000001</v>
      </c>
      <c r="BJ15" s="1" t="s">
        <v>260</v>
      </c>
      <c r="BK15" s="166">
        <f>(AS14+AV15-BH15)/3+AV15</f>
        <v>0</v>
      </c>
      <c r="BL15" s="167">
        <f>(AT14+AW15-BI15)/3+AW15</f>
        <v>0</v>
      </c>
      <c r="BM15" s="1" t="s">
        <v>186</v>
      </c>
    </row>
    <row r="16" spans="1:65" ht="18.75" customHeight="1" thickBot="1">
      <c r="A16" s="34"/>
      <c r="B16" s="74" t="s">
        <v>194</v>
      </c>
      <c r="C16" s="97"/>
      <c r="D16" s="97"/>
      <c r="E16" s="98" t="s">
        <v>263</v>
      </c>
      <c r="F16" s="30"/>
      <c r="I16" s="30"/>
      <c r="J16" s="30"/>
      <c r="K16" s="30"/>
      <c r="L16" s="40"/>
      <c r="M16" s="1" t="s">
        <v>195</v>
      </c>
      <c r="Q16" s="30"/>
      <c r="R16" s="30"/>
      <c r="S16" s="30"/>
      <c r="T16" s="40"/>
      <c r="U16" s="30" t="s">
        <v>262</v>
      </c>
      <c r="Z16" s="41"/>
      <c r="AA16" s="41"/>
      <c r="AB16" s="41"/>
      <c r="AC16" s="99" t="s">
        <v>196</v>
      </c>
      <c r="AD16" s="41"/>
      <c r="AG16" s="30"/>
      <c r="AI16" s="41"/>
      <c r="AJ16" s="41"/>
      <c r="AK16" s="45"/>
      <c r="AM16" s="1" t="s">
        <v>51</v>
      </c>
      <c r="AN16" s="16">
        <f>(BC14+BK15)-20</f>
        <v>56</v>
      </c>
      <c r="AO16" s="17">
        <f>(BD14+BL15)-7.56</f>
        <v>21.168000000000003</v>
      </c>
      <c r="AP16" s="1" t="s">
        <v>30</v>
      </c>
    </row>
    <row r="17" spans="1:59" ht="18.75" customHeight="1" thickTop="1" thickBot="1">
      <c r="A17" s="27"/>
      <c r="B17" s="12">
        <v>211.6</v>
      </c>
      <c r="C17" s="100">
        <v>81</v>
      </c>
      <c r="D17" s="101" t="s">
        <v>30</v>
      </c>
      <c r="E17" s="102" t="s">
        <v>197</v>
      </c>
      <c r="F17" s="103">
        <f>B17/4+2.6</f>
        <v>55.5</v>
      </c>
      <c r="G17" s="29">
        <f>C17/4+1</f>
        <v>21.25</v>
      </c>
      <c r="H17" s="45" t="s">
        <v>6</v>
      </c>
      <c r="I17" s="44" t="s">
        <v>198</v>
      </c>
      <c r="J17" s="103">
        <f>AN16</f>
        <v>56</v>
      </c>
      <c r="K17" s="46">
        <f>AO16</f>
        <v>21.168000000000003</v>
      </c>
      <c r="L17" s="48" t="s">
        <v>6</v>
      </c>
      <c r="M17" s="99" t="s">
        <v>199</v>
      </c>
      <c r="N17" s="103">
        <f>AN17</f>
        <v>59</v>
      </c>
      <c r="O17" s="29">
        <f>AO17</f>
        <v>22.302</v>
      </c>
      <c r="P17" s="45" t="s">
        <v>6</v>
      </c>
      <c r="Q17" s="44" t="s">
        <v>200</v>
      </c>
      <c r="R17" s="103">
        <f>B19/2-24.1-N29</f>
        <v>56.949999999999989</v>
      </c>
      <c r="S17" s="46">
        <f>C19/2-9.1-O29</f>
        <v>21.535999999999998</v>
      </c>
      <c r="T17" s="48" t="s">
        <v>6</v>
      </c>
      <c r="U17" s="99" t="s">
        <v>201</v>
      </c>
      <c r="V17" s="103">
        <f>((B19-(B19/4+2.6)-N27)/2+10+B19/4+2.6)/2-7.5</f>
        <v>62.556249999999991</v>
      </c>
      <c r="W17" s="29">
        <f>((C19-(C19/4+1)-O27)/2+3.78+C19/4+1)/2-2.835</f>
        <v>23.65</v>
      </c>
      <c r="X17" s="45" t="s">
        <v>6</v>
      </c>
      <c r="Y17" s="44" t="s">
        <v>202</v>
      </c>
      <c r="Z17" s="103">
        <f>AN18</f>
        <v>61</v>
      </c>
      <c r="AA17" s="29">
        <f>AO18</f>
        <v>23.058</v>
      </c>
      <c r="AB17" s="40" t="s">
        <v>6</v>
      </c>
      <c r="AC17" s="99" t="s">
        <v>203</v>
      </c>
      <c r="AD17" s="103">
        <f>((B19-(B19/4+2.6)-N27)/2+10+B19/4+2.6)/2+7.54</f>
        <v>77.596249999999998</v>
      </c>
      <c r="AE17" s="29">
        <f>((C19-(C19/4+1)-O27)/2+3.78+C19/4+1)/2+2.835</f>
        <v>29.32</v>
      </c>
      <c r="AF17" s="45" t="s">
        <v>6</v>
      </c>
      <c r="AG17" s="44" t="s">
        <v>204</v>
      </c>
      <c r="AH17" s="103">
        <f>BC14+BK15</f>
        <v>76</v>
      </c>
      <c r="AI17" s="46">
        <f>BD14+BL15</f>
        <v>28.728000000000002</v>
      </c>
      <c r="AJ17" s="30" t="s">
        <v>6</v>
      </c>
      <c r="AK17" s="45"/>
      <c r="AM17" s="1" t="s">
        <v>187</v>
      </c>
      <c r="AN17" s="16">
        <f>AY14+BK15</f>
        <v>59</v>
      </c>
      <c r="AO17" s="17">
        <f>AZ14+BL15</f>
        <v>22.302</v>
      </c>
      <c r="AP17" s="1" t="s">
        <v>70</v>
      </c>
      <c r="BC17" s="92"/>
      <c r="BD17" s="92"/>
    </row>
    <row r="18" spans="1:59" ht="18.75" customHeight="1" thickTop="1" thickBot="1">
      <c r="A18" s="34"/>
      <c r="B18" s="75" t="s">
        <v>205</v>
      </c>
      <c r="C18" s="161"/>
      <c r="D18" s="162"/>
      <c r="E18" s="44" t="s">
        <v>292</v>
      </c>
      <c r="F18" s="41"/>
      <c r="H18" s="103">
        <f>(F17+J17)/2</f>
        <v>55.75</v>
      </c>
      <c r="I18" s="29">
        <f>(G17+K17)/2</f>
        <v>21.209000000000003</v>
      </c>
      <c r="J18" s="41" t="s">
        <v>6</v>
      </c>
      <c r="L18" s="40"/>
      <c r="M18" s="1" t="s">
        <v>293</v>
      </c>
      <c r="O18" s="41"/>
      <c r="P18" s="103">
        <f>(N17+R17)/2</f>
        <v>57.974999999999994</v>
      </c>
      <c r="Q18" s="29">
        <f>(O17+S17)/2</f>
        <v>21.918999999999997</v>
      </c>
      <c r="R18" s="41" t="s">
        <v>6</v>
      </c>
      <c r="T18" s="40"/>
      <c r="U18" s="1" t="s">
        <v>294</v>
      </c>
      <c r="X18" s="103">
        <f>(V17+Z17)/2</f>
        <v>61.778124999999996</v>
      </c>
      <c r="Y18" s="46">
        <f>(W17+AA17)/2</f>
        <v>23.353999999999999</v>
      </c>
      <c r="Z18" s="1" t="s">
        <v>6</v>
      </c>
      <c r="AB18" s="40"/>
      <c r="AC18" s="4" t="s">
        <v>295</v>
      </c>
      <c r="AD18" s="105"/>
      <c r="AE18" s="106"/>
      <c r="AF18" s="41"/>
      <c r="AG18" s="103">
        <f>(AD17+AH17)/2</f>
        <v>76.798124999999999</v>
      </c>
      <c r="AH18" s="29">
        <f>(AE17+AI17)/2</f>
        <v>29.024000000000001</v>
      </c>
      <c r="AI18" s="41" t="s">
        <v>6</v>
      </c>
      <c r="AJ18" s="41"/>
      <c r="AK18" s="34"/>
      <c r="AM18" s="1" t="s">
        <v>188</v>
      </c>
      <c r="AN18" s="16">
        <f>AN17+2</f>
        <v>61</v>
      </c>
      <c r="AO18" s="17">
        <f>AO17+0.756</f>
        <v>23.058</v>
      </c>
      <c r="AP18" s="1" t="s">
        <v>277</v>
      </c>
    </row>
    <row r="19" spans="1:59" ht="18.75" customHeight="1" thickTop="1" thickBot="1">
      <c r="A19" s="27"/>
      <c r="B19" s="12">
        <v>238.1</v>
      </c>
      <c r="C19" s="168">
        <v>90</v>
      </c>
      <c r="D19" s="160" t="s">
        <v>30</v>
      </c>
      <c r="E19" s="107">
        <f>H18</f>
        <v>55.75</v>
      </c>
      <c r="F19" s="29">
        <f>I18</f>
        <v>21.209000000000003</v>
      </c>
      <c r="G19" s="41" t="s">
        <v>69</v>
      </c>
      <c r="H19" s="103">
        <f>AI19</f>
        <v>-0.20187500000000114</v>
      </c>
      <c r="I19" s="29">
        <f>AJ19</f>
        <v>-8.2000000000000739E-2</v>
      </c>
      <c r="J19" s="41" t="s">
        <v>91</v>
      </c>
      <c r="K19" s="103">
        <f>E19+H19</f>
        <v>55.548124999999999</v>
      </c>
      <c r="L19" s="29">
        <f>F19+I19</f>
        <v>21.127000000000002</v>
      </c>
      <c r="M19" s="41" t="s">
        <v>6</v>
      </c>
      <c r="N19" s="108">
        <f>P18</f>
        <v>57.974999999999994</v>
      </c>
      <c r="O19" s="29">
        <f>Q18</f>
        <v>21.918999999999997</v>
      </c>
      <c r="P19" s="41" t="s">
        <v>69</v>
      </c>
      <c r="Q19" s="103">
        <f>AI19</f>
        <v>-0.20187500000000114</v>
      </c>
      <c r="R19" s="29">
        <f>AJ19</f>
        <v>-8.2000000000000739E-2</v>
      </c>
      <c r="S19" s="41" t="s">
        <v>91</v>
      </c>
      <c r="T19" s="103">
        <f>N19+Q19</f>
        <v>57.773124999999993</v>
      </c>
      <c r="U19" s="29">
        <f>O19+R19</f>
        <v>21.836999999999996</v>
      </c>
      <c r="V19" s="108">
        <f>X18</f>
        <v>61.778124999999996</v>
      </c>
      <c r="W19" s="29">
        <f>Y18</f>
        <v>23.353999999999999</v>
      </c>
      <c r="X19" s="41" t="s">
        <v>206</v>
      </c>
      <c r="Y19" s="103">
        <f>AI19</f>
        <v>-0.20187500000000114</v>
      </c>
      <c r="Z19" s="29">
        <f>AJ19</f>
        <v>-8.2000000000000739E-2</v>
      </c>
      <c r="AA19" s="41" t="s">
        <v>2</v>
      </c>
      <c r="AB19" s="103">
        <f>V19+Y19</f>
        <v>61.576249999999995</v>
      </c>
      <c r="AC19" s="29">
        <f>W19+Z19</f>
        <v>23.271999999999998</v>
      </c>
      <c r="AD19" s="40" t="s">
        <v>6</v>
      </c>
      <c r="AE19" s="99" t="s">
        <v>300</v>
      </c>
      <c r="AF19" s="4"/>
      <c r="AG19" s="4"/>
      <c r="AH19" s="41"/>
      <c r="AI19" s="103">
        <f>AG18-K29</f>
        <v>-0.20187500000000114</v>
      </c>
      <c r="AJ19" s="29">
        <f>AH18-L29</f>
        <v>-8.2000000000000739E-2</v>
      </c>
      <c r="AK19" s="45" t="s">
        <v>6</v>
      </c>
      <c r="AN19" s="16">
        <f>AN18</f>
        <v>61</v>
      </c>
      <c r="AO19" s="17">
        <f>AO18</f>
        <v>23.058</v>
      </c>
      <c r="AP19" s="1" t="s">
        <v>189</v>
      </c>
    </row>
    <row r="20" spans="1:59" ht="18.75" customHeight="1" thickTop="1">
      <c r="B20" s="88" t="s">
        <v>264</v>
      </c>
      <c r="C20" s="30"/>
      <c r="D20" s="30"/>
      <c r="E20" s="30"/>
      <c r="F20" s="30"/>
      <c r="G20" s="30"/>
      <c r="H20" s="30"/>
      <c r="I20" s="30"/>
      <c r="J20" s="30"/>
      <c r="K20" s="30"/>
      <c r="L20" s="30"/>
      <c r="M20" s="30"/>
      <c r="N20" s="30"/>
      <c r="O20" s="30"/>
      <c r="P20" s="30"/>
      <c r="Q20" s="30"/>
      <c r="R20" s="30"/>
      <c r="S20" s="30"/>
      <c r="T20" s="30"/>
      <c r="U20" s="30"/>
      <c r="V20" s="30"/>
      <c r="W20" s="30"/>
      <c r="X20" s="30"/>
      <c r="Y20" s="30"/>
      <c r="AG20" s="49"/>
      <c r="AJ20" s="49"/>
      <c r="AK20" s="49"/>
      <c r="AN20" s="16">
        <f>AN17-AS20</f>
        <v>57</v>
      </c>
      <c r="AO20" s="17">
        <f>AO17-AT20</f>
        <v>21.545999999999999</v>
      </c>
      <c r="AP20" s="1" t="s">
        <v>190</v>
      </c>
      <c r="AR20" s="18"/>
      <c r="AS20" s="19">
        <v>2</v>
      </c>
      <c r="AT20" s="15">
        <v>0.75600000000000001</v>
      </c>
      <c r="AU20" s="1" t="s">
        <v>191</v>
      </c>
    </row>
    <row r="21" spans="1:59" ht="18.75" customHeight="1" thickBot="1">
      <c r="A21" s="34"/>
      <c r="B21" s="80" t="s">
        <v>207</v>
      </c>
      <c r="C21" s="30"/>
      <c r="D21" s="48"/>
      <c r="E21" s="30" t="s">
        <v>208</v>
      </c>
      <c r="F21" s="30"/>
      <c r="G21" s="30"/>
      <c r="J21" s="48"/>
      <c r="K21" s="98" t="s">
        <v>209</v>
      </c>
      <c r="L21" s="30"/>
      <c r="M21" s="30"/>
      <c r="P21" s="109"/>
      <c r="Q21" s="110"/>
      <c r="R21" s="111"/>
      <c r="S21" s="111"/>
      <c r="T21" s="111"/>
      <c r="U21" s="111"/>
      <c r="V21" s="111"/>
      <c r="W21" s="111"/>
      <c r="X21" s="111"/>
      <c r="Y21" s="112"/>
      <c r="AM21" s="1" t="s">
        <v>278</v>
      </c>
    </row>
    <row r="22" spans="1:59" ht="18.75" customHeight="1" thickBot="1">
      <c r="A22" s="34"/>
      <c r="B22" s="76" t="s">
        <v>210</v>
      </c>
      <c r="C22" s="97"/>
      <c r="D22" s="113"/>
      <c r="E22" s="98" t="s">
        <v>211</v>
      </c>
      <c r="F22" s="30"/>
      <c r="G22" s="40"/>
      <c r="H22" s="41" t="s">
        <v>212</v>
      </c>
      <c r="I22" s="41"/>
      <c r="J22" s="41"/>
      <c r="K22" s="98" t="s">
        <v>213</v>
      </c>
      <c r="L22" s="30"/>
      <c r="M22" s="40"/>
      <c r="N22" s="41" t="s">
        <v>214</v>
      </c>
      <c r="O22" s="41"/>
      <c r="P22" s="40"/>
      <c r="Q22" s="77" t="s">
        <v>215</v>
      </c>
      <c r="R22" s="114"/>
      <c r="S22" s="114"/>
      <c r="V22" s="34"/>
      <c r="W22" s="78" t="s">
        <v>216</v>
      </c>
      <c r="X22" s="54"/>
      <c r="Y22" s="115"/>
    </row>
    <row r="23" spans="1:59" ht="18.75" customHeight="1" thickTop="1" thickBot="1">
      <c r="A23" s="27"/>
      <c r="B23" s="12">
        <v>431.2</v>
      </c>
      <c r="C23" s="100">
        <v>163</v>
      </c>
      <c r="D23" s="101" t="s">
        <v>6</v>
      </c>
      <c r="E23" s="116">
        <f>B23-(D38+D40-10)</f>
        <v>431.2</v>
      </c>
      <c r="F23" s="29">
        <f>C23-(E38+E40-3.78)</f>
        <v>163</v>
      </c>
      <c r="G23" s="41" t="s">
        <v>70</v>
      </c>
      <c r="H23" s="117">
        <f>E23+D38+D40</f>
        <v>441.2</v>
      </c>
      <c r="I23" s="29">
        <f>F23+E38+E40</f>
        <v>166.77999999999997</v>
      </c>
      <c r="J23" s="40" t="s">
        <v>6</v>
      </c>
      <c r="K23" s="43">
        <f>E23-13.2</f>
        <v>418</v>
      </c>
      <c r="L23" s="29">
        <f>F23-5</f>
        <v>158</v>
      </c>
      <c r="M23" s="41" t="s">
        <v>70</v>
      </c>
      <c r="N23" s="117">
        <f>K23+D38+D40</f>
        <v>428</v>
      </c>
      <c r="O23" s="29">
        <f>L23+E38+E40</f>
        <v>161.77999999999997</v>
      </c>
      <c r="P23" s="40" t="s">
        <v>6</v>
      </c>
      <c r="Q23" s="118">
        <f>E23</f>
        <v>431.2</v>
      </c>
      <c r="R23" s="46">
        <f>F23</f>
        <v>163</v>
      </c>
      <c r="S23" s="119" t="s">
        <v>217</v>
      </c>
      <c r="T23" s="120">
        <f>Q23+D38+D40</f>
        <v>441.2</v>
      </c>
      <c r="U23" s="121">
        <f>R23+E38+E40</f>
        <v>166.77999999999997</v>
      </c>
      <c r="V23" s="122" t="s">
        <v>70</v>
      </c>
      <c r="W23" s="123">
        <f>B23/2</f>
        <v>215.6</v>
      </c>
      <c r="X23" s="121">
        <f>C23/2</f>
        <v>81.5</v>
      </c>
      <c r="Y23" s="122" t="s">
        <v>6</v>
      </c>
    </row>
    <row r="24" spans="1:59" ht="18.75" customHeight="1" thickTop="1">
      <c r="AM24" s="1" t="s">
        <v>218</v>
      </c>
      <c r="AN24" s="124">
        <f>F40</f>
        <v>180</v>
      </c>
      <c r="AO24" s="125">
        <f>G40</f>
        <v>68.040000000000006</v>
      </c>
      <c r="AP24" s="23" t="s">
        <v>219</v>
      </c>
      <c r="AR24" s="124">
        <f>J38</f>
        <v>103</v>
      </c>
      <c r="AS24" s="125">
        <f>K38</f>
        <v>38.934000000000005</v>
      </c>
      <c r="AT24" s="23" t="s">
        <v>220</v>
      </c>
      <c r="AV24" s="16">
        <f>AN24-AR24</f>
        <v>77</v>
      </c>
      <c r="AW24" s="17">
        <f>AO24-AS24</f>
        <v>29.106000000000002</v>
      </c>
      <c r="AX24" s="1" t="s">
        <v>221</v>
      </c>
    </row>
    <row r="25" spans="1:59" ht="18.75" customHeight="1">
      <c r="B25" s="30"/>
      <c r="C25" s="30"/>
      <c r="D25" s="30"/>
      <c r="E25" s="30"/>
      <c r="F25" s="30"/>
      <c r="G25" s="30"/>
      <c r="H25" s="6" t="s">
        <v>304</v>
      </c>
      <c r="I25" s="30"/>
      <c r="J25" s="30"/>
      <c r="N25" s="30"/>
      <c r="O25" s="30"/>
      <c r="AM25" s="11" t="s">
        <v>222</v>
      </c>
      <c r="AN25" s="16">
        <f>AV24</f>
        <v>77</v>
      </c>
      <c r="AO25" s="17">
        <f>AW24</f>
        <v>29.106000000000002</v>
      </c>
      <c r="AP25" s="6" t="s">
        <v>223</v>
      </c>
      <c r="AS25" s="16">
        <f>D46</f>
        <v>77</v>
      </c>
      <c r="AT25" s="17">
        <f>E46</f>
        <v>29.106000000000002</v>
      </c>
      <c r="AU25" s="1" t="s">
        <v>224</v>
      </c>
      <c r="AW25" s="16">
        <f>AN25-AS25</f>
        <v>0</v>
      </c>
      <c r="AX25" s="17">
        <f>AO25-AT25</f>
        <v>0</v>
      </c>
      <c r="AY25" s="2" t="s">
        <v>225</v>
      </c>
      <c r="AZ25" s="16">
        <v>13</v>
      </c>
      <c r="BA25" s="17">
        <v>4.9139999999999997</v>
      </c>
      <c r="BB25" s="1" t="s">
        <v>226</v>
      </c>
      <c r="BE25" s="16">
        <f>J38</f>
        <v>103</v>
      </c>
      <c r="BF25" s="17">
        <f>K38</f>
        <v>38.934000000000005</v>
      </c>
      <c r="BG25" s="2" t="s">
        <v>227</v>
      </c>
    </row>
    <row r="26" spans="1:59" ht="18.75" customHeight="1">
      <c r="A26" s="34"/>
      <c r="B26" s="41" t="s">
        <v>246</v>
      </c>
      <c r="C26" s="41"/>
      <c r="D26" s="41"/>
      <c r="E26" s="131">
        <f>K19</f>
        <v>55.548124999999999</v>
      </c>
      <c r="F26" s="17">
        <f>L19</f>
        <v>21.127000000000002</v>
      </c>
      <c r="G26" s="34" t="s">
        <v>6</v>
      </c>
      <c r="H26" s="44" t="s">
        <v>247</v>
      </c>
      <c r="I26" s="30"/>
      <c r="J26" s="82" t="s">
        <v>248</v>
      </c>
      <c r="K26" s="14">
        <v>56</v>
      </c>
      <c r="L26" s="132">
        <v>21.167999999999999</v>
      </c>
      <c r="M26" s="87" t="s">
        <v>6</v>
      </c>
      <c r="N26" s="20" t="s">
        <v>289</v>
      </c>
      <c r="O26" s="157" t="s">
        <v>291</v>
      </c>
      <c r="P26" s="86"/>
      <c r="AM26" s="1" t="s">
        <v>281</v>
      </c>
      <c r="AR26" s="1" t="s">
        <v>228</v>
      </c>
      <c r="AS26" s="16">
        <f>AV26+AY26</f>
        <v>105</v>
      </c>
      <c r="AT26" s="17">
        <f>AW26+AZ26</f>
        <v>39.690000000000005</v>
      </c>
      <c r="AU26" s="1" t="s">
        <v>265</v>
      </c>
      <c r="AV26" s="16">
        <f>H40</f>
        <v>103</v>
      </c>
      <c r="AW26" s="17">
        <f>I40</f>
        <v>38.934000000000005</v>
      </c>
      <c r="AX26" s="18" t="s">
        <v>69</v>
      </c>
      <c r="AY26" s="19">
        <v>2</v>
      </c>
      <c r="AZ26" s="125">
        <v>0.75600000000000001</v>
      </c>
      <c r="BA26" s="23" t="s">
        <v>6</v>
      </c>
    </row>
    <row r="27" spans="1:59" ht="18.75" customHeight="1">
      <c r="A27" s="34"/>
      <c r="B27" s="30" t="s">
        <v>249</v>
      </c>
      <c r="C27" s="30"/>
      <c r="D27" s="30"/>
      <c r="E27" s="42">
        <f>T19</f>
        <v>57.773124999999993</v>
      </c>
      <c r="F27" s="29">
        <f>U19</f>
        <v>21.836999999999996</v>
      </c>
      <c r="G27" s="45" t="s">
        <v>6</v>
      </c>
      <c r="H27" s="44" t="s">
        <v>250</v>
      </c>
      <c r="I27" s="41"/>
      <c r="J27" s="82" t="s">
        <v>251</v>
      </c>
      <c r="K27" s="14">
        <v>58</v>
      </c>
      <c r="L27" s="137">
        <v>21.923999999999999</v>
      </c>
      <c r="M27" s="138" t="s">
        <v>6</v>
      </c>
      <c r="N27" s="14">
        <v>40</v>
      </c>
      <c r="O27" s="132">
        <v>15.12</v>
      </c>
      <c r="P27" s="87" t="s">
        <v>6</v>
      </c>
    </row>
    <row r="28" spans="1:59" ht="18.75" customHeight="1">
      <c r="A28" s="34"/>
      <c r="B28" s="41" t="s">
        <v>253</v>
      </c>
      <c r="C28" s="41"/>
      <c r="D28" s="41"/>
      <c r="E28" s="131">
        <f>AB19</f>
        <v>61.576249999999995</v>
      </c>
      <c r="F28" s="17">
        <f>AC19</f>
        <v>23.271999999999998</v>
      </c>
      <c r="G28" s="34" t="s">
        <v>6</v>
      </c>
      <c r="H28" s="44" t="s">
        <v>254</v>
      </c>
      <c r="I28" s="41"/>
      <c r="J28" s="82" t="s">
        <v>255</v>
      </c>
      <c r="K28" s="14">
        <v>61</v>
      </c>
      <c r="L28" s="137">
        <v>23.058</v>
      </c>
      <c r="M28" s="143" t="s">
        <v>6</v>
      </c>
      <c r="N28" s="144" t="s">
        <v>290</v>
      </c>
      <c r="O28" s="142"/>
      <c r="P28" s="141"/>
      <c r="Q28" s="11"/>
      <c r="AP28" s="30"/>
      <c r="AQ28" s="30"/>
      <c r="AR28" s="30"/>
      <c r="AS28" s="30"/>
      <c r="AT28" s="30"/>
      <c r="AU28" s="30"/>
      <c r="AV28" s="30"/>
      <c r="AW28" s="30"/>
      <c r="AX28" s="30"/>
      <c r="AY28" s="30"/>
      <c r="AZ28" s="30"/>
      <c r="BA28" s="30"/>
      <c r="BB28" s="30"/>
      <c r="BC28" s="30"/>
      <c r="BD28" s="30"/>
      <c r="BE28" s="30"/>
      <c r="BF28" s="30"/>
      <c r="BG28" s="30"/>
    </row>
    <row r="29" spans="1:59" ht="18.75" customHeight="1">
      <c r="B29" s="44" t="s">
        <v>256</v>
      </c>
      <c r="C29" s="41"/>
      <c r="D29" s="41"/>
      <c r="E29" s="42">
        <f>AG18</f>
        <v>76.798124999999999</v>
      </c>
      <c r="F29" s="29">
        <f>AH18</f>
        <v>29.024000000000001</v>
      </c>
      <c r="G29" s="45" t="s">
        <v>6</v>
      </c>
      <c r="H29" s="44" t="s">
        <v>257</v>
      </c>
      <c r="I29" s="30"/>
      <c r="J29" s="82" t="s">
        <v>258</v>
      </c>
      <c r="K29" s="14">
        <v>77</v>
      </c>
      <c r="L29" s="149">
        <v>29.106000000000002</v>
      </c>
      <c r="M29" s="138" t="s">
        <v>6</v>
      </c>
      <c r="N29" s="14">
        <v>38</v>
      </c>
      <c r="O29" s="132">
        <v>14.364000000000001</v>
      </c>
      <c r="P29" s="87" t="s">
        <v>6</v>
      </c>
      <c r="AM29" s="79" t="s">
        <v>229</v>
      </c>
      <c r="AN29" s="41"/>
      <c r="AO29" s="41"/>
      <c r="BB29" s="30"/>
      <c r="BD29" s="30"/>
      <c r="BG29" s="45"/>
    </row>
    <row r="30" spans="1:59" ht="18.75" customHeight="1">
      <c r="AM30" s="44" t="s">
        <v>266</v>
      </c>
      <c r="AN30" s="41"/>
      <c r="AO30" s="41"/>
      <c r="AP30" s="42">
        <v>165</v>
      </c>
      <c r="AQ30" s="126">
        <v>62.37</v>
      </c>
      <c r="AR30" s="45" t="s">
        <v>233</v>
      </c>
      <c r="AS30" s="42">
        <v>170</v>
      </c>
      <c r="AT30" s="126">
        <v>64.260000000000005</v>
      </c>
      <c r="AU30" s="45" t="s">
        <v>232</v>
      </c>
      <c r="AV30" s="42">
        <v>175</v>
      </c>
      <c r="AW30" s="126">
        <v>66.150000000000006</v>
      </c>
      <c r="AX30" s="45" t="s">
        <v>233</v>
      </c>
      <c r="AY30" s="42">
        <v>180</v>
      </c>
      <c r="AZ30" s="126">
        <v>68.040000000000006</v>
      </c>
      <c r="BA30" s="41" t="s">
        <v>232</v>
      </c>
      <c r="BB30" s="127">
        <v>185</v>
      </c>
      <c r="BC30" s="126">
        <v>69.930000000000007</v>
      </c>
      <c r="BD30" s="50" t="s">
        <v>233</v>
      </c>
      <c r="BE30" s="42">
        <v>190</v>
      </c>
      <c r="BF30" s="126">
        <v>71.819999999999993</v>
      </c>
      <c r="BG30" s="45" t="s">
        <v>233</v>
      </c>
    </row>
    <row r="31" spans="1:59" ht="18.75" customHeight="1">
      <c r="B31" s="6"/>
      <c r="C31" s="6"/>
      <c r="D31" s="6"/>
      <c r="E31" s="6"/>
      <c r="F31" s="6"/>
      <c r="I31" s="66"/>
      <c r="K31" s="6"/>
      <c r="M31" s="6"/>
      <c r="N31" s="66" t="s">
        <v>303</v>
      </c>
      <c r="O31" s="6"/>
      <c r="P31" s="6"/>
      <c r="AL31" s="11"/>
      <c r="AM31" s="44" t="s">
        <v>239</v>
      </c>
      <c r="AN31" s="41"/>
      <c r="AO31" s="41"/>
      <c r="AP31" s="42">
        <v>85</v>
      </c>
      <c r="AQ31" s="126">
        <v>32.130000000000003</v>
      </c>
      <c r="AR31" s="45" t="s">
        <v>232</v>
      </c>
      <c r="AS31" s="42">
        <v>87</v>
      </c>
      <c r="AT31" s="126">
        <v>32.886000000000003</v>
      </c>
      <c r="AU31" s="45" t="s">
        <v>232</v>
      </c>
      <c r="AV31" s="42">
        <v>90</v>
      </c>
      <c r="AW31" s="126">
        <v>34.020000000000003</v>
      </c>
      <c r="AX31" s="45" t="s">
        <v>232</v>
      </c>
      <c r="AY31" s="42">
        <v>92</v>
      </c>
      <c r="AZ31" s="126">
        <v>34.776000000000003</v>
      </c>
      <c r="BA31" s="30" t="s">
        <v>232</v>
      </c>
      <c r="BB31" s="42">
        <v>94</v>
      </c>
      <c r="BC31" s="126">
        <v>35.531999999999996</v>
      </c>
      <c r="BD31" s="45" t="s">
        <v>232</v>
      </c>
      <c r="BE31" s="42">
        <v>100</v>
      </c>
      <c r="BF31" s="126">
        <v>37.799999999999997</v>
      </c>
      <c r="BG31" s="45" t="s">
        <v>232</v>
      </c>
    </row>
    <row r="32" spans="1:59" ht="18.75" customHeight="1">
      <c r="D32" s="6"/>
      <c r="K32" s="165" t="s">
        <v>288</v>
      </c>
      <c r="L32" s="6"/>
      <c r="M32" s="6"/>
      <c r="AM32" s="129" t="s">
        <v>261</v>
      </c>
      <c r="AN32" s="30"/>
      <c r="AO32" s="30"/>
      <c r="AP32" s="42">
        <f>(AP30-AP31)-D46</f>
        <v>3</v>
      </c>
      <c r="AQ32" s="29">
        <f>(AQ30-AQ31)-E46</f>
        <v>1.1339999999999932</v>
      </c>
      <c r="AR32" s="45" t="s">
        <v>6</v>
      </c>
      <c r="AS32" s="42">
        <f>(AS30-AS31)-D46</f>
        <v>6</v>
      </c>
      <c r="AT32" s="29">
        <f>(AT30-AT31)-E46</f>
        <v>2.2680000000000007</v>
      </c>
      <c r="AU32" s="45" t="s">
        <v>6</v>
      </c>
      <c r="AV32" s="42">
        <f>(AV30-AV31)-D46</f>
        <v>8</v>
      </c>
      <c r="AW32" s="29">
        <f>(AW30-AW31)-E46</f>
        <v>3.0240000000000009</v>
      </c>
      <c r="AX32" s="45" t="s">
        <v>6</v>
      </c>
      <c r="AY32" s="42">
        <f>(AY30-AY31)-D46</f>
        <v>11</v>
      </c>
      <c r="AZ32" s="126">
        <f>(AZ30-AZ31)-E46</f>
        <v>4.1580000000000013</v>
      </c>
      <c r="BA32" s="41" t="s">
        <v>6</v>
      </c>
      <c r="BB32" s="42">
        <f>(BB30-BB31)-D46</f>
        <v>14</v>
      </c>
      <c r="BC32" s="29">
        <f>(BC30-BC31)-E46</f>
        <v>5.2920000000000087</v>
      </c>
      <c r="BD32" s="45" t="s">
        <v>6</v>
      </c>
      <c r="BE32" s="42">
        <f>(BE30-BE31)-D46</f>
        <v>13</v>
      </c>
      <c r="BF32" s="29">
        <f>(BF30-BF31)-E46</f>
        <v>4.9139999999999944</v>
      </c>
      <c r="BG32" s="45" t="s">
        <v>6</v>
      </c>
    </row>
    <row r="34" spans="1:51" ht="18.75" customHeight="1">
      <c r="B34" s="22" t="s">
        <v>301</v>
      </c>
      <c r="F34" s="1" t="s">
        <v>282</v>
      </c>
      <c r="P34" s="1" t="s">
        <v>283</v>
      </c>
    </row>
    <row r="35" spans="1:51" ht="18.75" customHeight="1">
      <c r="AM35" s="79" t="s">
        <v>230</v>
      </c>
      <c r="AN35" s="41"/>
      <c r="AO35" s="41"/>
      <c r="AP35" s="41"/>
      <c r="AQ35" s="41"/>
      <c r="AR35" s="45"/>
      <c r="AT35" s="34"/>
      <c r="AU35" s="79" t="s">
        <v>231</v>
      </c>
      <c r="AV35" s="41"/>
      <c r="AW35" s="105"/>
      <c r="AX35" s="106"/>
      <c r="AY35" s="86"/>
    </row>
    <row r="36" spans="1:51" ht="18.75" customHeight="1">
      <c r="B36" s="30"/>
      <c r="C36" s="30"/>
      <c r="D36" s="30"/>
      <c r="E36" s="30"/>
      <c r="F36" s="30"/>
      <c r="G36" s="30"/>
      <c r="H36" s="30"/>
      <c r="I36" s="30"/>
      <c r="J36" s="30"/>
      <c r="K36" s="30"/>
      <c r="L36" s="30"/>
      <c r="M36" s="30"/>
      <c r="N36" s="30"/>
      <c r="O36" s="30"/>
      <c r="R36" s="30"/>
      <c r="S36" s="30"/>
      <c r="T36" s="30"/>
      <c r="AM36" s="91" t="s">
        <v>234</v>
      </c>
      <c r="AN36" s="42">
        <f>(B23+13.2)*0.3</f>
        <v>133.32</v>
      </c>
      <c r="AO36" s="29">
        <f>(C23+5)*0.3</f>
        <v>50.4</v>
      </c>
      <c r="AP36" s="41" t="s">
        <v>235</v>
      </c>
      <c r="AQ36" s="41"/>
      <c r="AR36" s="45"/>
      <c r="AS36" s="36"/>
      <c r="AT36" s="34"/>
      <c r="AU36" s="1" t="s">
        <v>287</v>
      </c>
      <c r="AW36" s="14">
        <v>100</v>
      </c>
      <c r="AX36" s="132">
        <v>37.799999999999997</v>
      </c>
      <c r="AY36" s="87" t="s">
        <v>6</v>
      </c>
    </row>
    <row r="37" spans="1:51" ht="18.75" customHeight="1">
      <c r="B37" s="80" t="s">
        <v>27</v>
      </c>
      <c r="C37" s="50"/>
      <c r="D37" s="85" t="s">
        <v>28</v>
      </c>
      <c r="E37" s="130"/>
      <c r="F37" s="85" t="s">
        <v>42</v>
      </c>
      <c r="G37" s="130"/>
      <c r="H37" s="30" t="s">
        <v>33</v>
      </c>
      <c r="I37" s="50"/>
      <c r="J37" s="85" t="s">
        <v>37</v>
      </c>
      <c r="K37" s="130"/>
      <c r="L37" s="85" t="s">
        <v>38</v>
      </c>
      <c r="M37" s="130"/>
      <c r="N37" s="85" t="s">
        <v>39</v>
      </c>
      <c r="O37" s="130"/>
      <c r="P37" s="81" t="s">
        <v>40</v>
      </c>
      <c r="Q37" s="86"/>
      <c r="R37" s="81" t="s">
        <v>244</v>
      </c>
      <c r="S37" s="106"/>
      <c r="T37" s="86"/>
      <c r="AM37" s="91" t="s">
        <v>237</v>
      </c>
      <c r="AN37" s="42">
        <f>(B23*0.83)/2</f>
        <v>178.94799999999998</v>
      </c>
      <c r="AO37" s="29">
        <f>(C23*0.83)/2</f>
        <v>67.644999999999996</v>
      </c>
      <c r="AP37" s="41" t="s">
        <v>238</v>
      </c>
      <c r="AQ37" s="41"/>
      <c r="AR37" s="45"/>
      <c r="AS37" s="36"/>
      <c r="AU37" s="44" t="s">
        <v>236</v>
      </c>
      <c r="AV37" s="41"/>
      <c r="AW37" s="150">
        <f>D46+13</f>
        <v>90</v>
      </c>
      <c r="AX37" s="46">
        <f>E46+4.914</f>
        <v>34.020000000000003</v>
      </c>
      <c r="AY37" s="50" t="s">
        <v>6</v>
      </c>
    </row>
    <row r="38" spans="1:51" ht="18.75" customHeight="1">
      <c r="A38" s="34"/>
      <c r="B38" s="42">
        <f>B40-D38-D40</f>
        <v>432</v>
      </c>
      <c r="C38" s="17">
        <f>C40-E38-E40</f>
        <v>163.29600000000002</v>
      </c>
      <c r="D38" s="14">
        <v>5</v>
      </c>
      <c r="E38" s="15">
        <v>1.89</v>
      </c>
      <c r="F38" s="14">
        <v>23</v>
      </c>
      <c r="G38" s="15">
        <v>8.6940000000000008</v>
      </c>
      <c r="H38" s="133">
        <f>D46</f>
        <v>77</v>
      </c>
      <c r="I38" s="17">
        <f>E46</f>
        <v>29.106000000000002</v>
      </c>
      <c r="J38" s="14">
        <f>H40</f>
        <v>103</v>
      </c>
      <c r="K38" s="15">
        <f>I40+0</f>
        <v>38.934000000000005</v>
      </c>
      <c r="L38" s="14">
        <v>25</v>
      </c>
      <c r="M38" s="134">
        <v>9.4499999999999993</v>
      </c>
      <c r="N38" s="14">
        <v>60</v>
      </c>
      <c r="O38" s="134">
        <v>22.68</v>
      </c>
      <c r="P38" s="135">
        <v>35</v>
      </c>
      <c r="Q38" s="134">
        <v>13.23</v>
      </c>
      <c r="R38" s="19">
        <v>130</v>
      </c>
      <c r="S38" s="132">
        <v>49.14</v>
      </c>
      <c r="T38" s="87" t="s">
        <v>6</v>
      </c>
      <c r="AM38" s="35" t="s">
        <v>240</v>
      </c>
      <c r="AN38" s="127">
        <f>(AN37+5.3)/2</f>
        <v>92.123999999999995</v>
      </c>
      <c r="AO38" s="46">
        <f>(AO37+2)/2</f>
        <v>34.822499999999998</v>
      </c>
      <c r="AP38" s="30" t="s">
        <v>241</v>
      </c>
      <c r="AQ38" s="30"/>
      <c r="AR38" s="50"/>
      <c r="AS38" s="36"/>
      <c r="AT38" s="34"/>
      <c r="AU38" s="1" t="s">
        <v>239</v>
      </c>
      <c r="AW38" s="128">
        <f>AW36-3</f>
        <v>97</v>
      </c>
      <c r="AX38" s="29">
        <f>AX36-1.134</f>
        <v>36.665999999999997</v>
      </c>
      <c r="AY38" s="45" t="s">
        <v>6</v>
      </c>
    </row>
    <row r="39" spans="1:51" ht="18.75" customHeight="1">
      <c r="A39" s="34"/>
      <c r="B39" s="83" t="s">
        <v>31</v>
      </c>
      <c r="C39" s="86"/>
      <c r="D39" s="139" t="s">
        <v>32</v>
      </c>
      <c r="E39" s="140"/>
      <c r="F39" s="84" t="s">
        <v>29</v>
      </c>
      <c r="G39" s="141"/>
      <c r="H39" s="81" t="s">
        <v>34</v>
      </c>
      <c r="I39" s="86"/>
      <c r="J39" s="84" t="s">
        <v>35</v>
      </c>
      <c r="K39" s="141"/>
      <c r="L39" s="84" t="s">
        <v>36</v>
      </c>
      <c r="M39" s="141"/>
      <c r="N39" s="84" t="s">
        <v>41</v>
      </c>
      <c r="O39" s="141"/>
      <c r="P39" s="85" t="s">
        <v>44</v>
      </c>
      <c r="Q39" s="141"/>
      <c r="R39" s="1" t="s">
        <v>245</v>
      </c>
      <c r="S39" s="21"/>
      <c r="T39" s="141"/>
      <c r="AI39" s="6"/>
      <c r="AJ39" s="6"/>
      <c r="AK39" s="6"/>
      <c r="AT39" s="34"/>
      <c r="AU39" s="41" t="s">
        <v>242</v>
      </c>
      <c r="AV39" s="41"/>
      <c r="AW39" s="128">
        <f>AW38+AW37</f>
        <v>187</v>
      </c>
      <c r="AX39" s="29">
        <f>AX38+AX37</f>
        <v>70.686000000000007</v>
      </c>
      <c r="AY39" s="45" t="s">
        <v>6</v>
      </c>
    </row>
    <row r="40" spans="1:51" ht="18.75" customHeight="1">
      <c r="A40" s="18"/>
      <c r="B40" s="14">
        <v>442</v>
      </c>
      <c r="C40" s="134">
        <v>167.07599999999999</v>
      </c>
      <c r="D40" s="14">
        <v>5</v>
      </c>
      <c r="E40" s="145">
        <v>1.89</v>
      </c>
      <c r="F40" s="146">
        <v>180</v>
      </c>
      <c r="G40" s="147">
        <v>68.040000000000006</v>
      </c>
      <c r="H40" s="14">
        <f>F40-H38</f>
        <v>103</v>
      </c>
      <c r="I40" s="134">
        <f>G40-I38</f>
        <v>38.934000000000005</v>
      </c>
      <c r="J40" s="146">
        <v>140</v>
      </c>
      <c r="K40" s="148">
        <v>52.92</v>
      </c>
      <c r="L40" s="135">
        <v>60</v>
      </c>
      <c r="M40" s="136">
        <v>22.68</v>
      </c>
      <c r="N40" s="135">
        <v>60</v>
      </c>
      <c r="O40" s="136">
        <v>22.68</v>
      </c>
      <c r="P40" s="14">
        <v>215</v>
      </c>
      <c r="Q40" s="134">
        <v>81.27</v>
      </c>
      <c r="R40" s="19">
        <v>105</v>
      </c>
      <c r="S40" s="137">
        <v>39.69</v>
      </c>
      <c r="T40" s="87" t="s">
        <v>6</v>
      </c>
    </row>
    <row r="41" spans="1:51" ht="18.75" customHeight="1">
      <c r="L41" s="1" t="s">
        <v>259</v>
      </c>
      <c r="T41" s="6"/>
    </row>
    <row r="42" spans="1:51" ht="18.75" customHeight="1">
      <c r="A42" s="6"/>
      <c r="P42" s="6"/>
      <c r="Q42" s="6"/>
      <c r="R42" s="6"/>
      <c r="S42" s="6"/>
      <c r="T42" s="6"/>
      <c r="V42" s="6"/>
      <c r="W42" s="6"/>
      <c r="X42" s="6"/>
      <c r="Y42" s="6"/>
      <c r="Z42" s="6"/>
      <c r="AU42" s="11"/>
      <c r="AV42" s="11"/>
    </row>
    <row r="43" spans="1:51" ht="18.75" customHeight="1">
      <c r="A43" s="6"/>
      <c r="O43" s="1" t="s">
        <v>284</v>
      </c>
      <c r="P43" s="6"/>
      <c r="Q43" s="6"/>
      <c r="R43" s="6"/>
      <c r="S43" s="6"/>
      <c r="T43" s="6"/>
      <c r="X43" s="6"/>
      <c r="Y43" s="6"/>
      <c r="Z43" s="6"/>
      <c r="AB43" s="6"/>
      <c r="AC43" s="6"/>
    </row>
    <row r="44" spans="1:51" ht="18.75" customHeight="1">
      <c r="B44" s="30"/>
      <c r="C44" s="30"/>
      <c r="D44" s="30"/>
      <c r="E44" s="30"/>
      <c r="F44" s="30"/>
      <c r="G44" s="30"/>
      <c r="H44" s="30"/>
    </row>
    <row r="45" spans="1:51" ht="18.75" customHeight="1">
      <c r="A45" s="34"/>
      <c r="B45" s="1" t="s">
        <v>46</v>
      </c>
      <c r="C45" s="153"/>
      <c r="D45" s="104" t="s">
        <v>243</v>
      </c>
      <c r="E45" s="21"/>
      <c r="F45" s="21"/>
      <c r="G45" s="155" t="s">
        <v>48</v>
      </c>
      <c r="H45" s="104"/>
      <c r="I45" s="155" t="s">
        <v>52</v>
      </c>
      <c r="J45" s="104"/>
    </row>
    <row r="46" spans="1:51" ht="18.75" customHeight="1">
      <c r="B46" s="128">
        <f>K29</f>
        <v>77</v>
      </c>
      <c r="C46" s="39">
        <f>L29</f>
        <v>29.106000000000002</v>
      </c>
      <c r="D46" s="43">
        <f>B48</f>
        <v>77</v>
      </c>
      <c r="E46" s="151">
        <f>C48</f>
        <v>29.106000000000002</v>
      </c>
      <c r="F46" s="30" t="s">
        <v>6</v>
      </c>
      <c r="G46" s="42">
        <f>K27</f>
        <v>58</v>
      </c>
      <c r="H46" s="39">
        <f>L27</f>
        <v>21.923999999999999</v>
      </c>
      <c r="I46" s="43">
        <f>N27</f>
        <v>40</v>
      </c>
      <c r="J46" s="89">
        <f>O27</f>
        <v>15.12</v>
      </c>
    </row>
    <row r="47" spans="1:51" ht="18.75" customHeight="1">
      <c r="B47" s="44" t="s">
        <v>252</v>
      </c>
      <c r="C47" s="91"/>
      <c r="D47" s="152" t="s">
        <v>50</v>
      </c>
      <c r="G47" s="44" t="s">
        <v>51</v>
      </c>
      <c r="H47" s="45"/>
      <c r="I47" s="44" t="s">
        <v>53</v>
      </c>
      <c r="J47" s="45"/>
    </row>
    <row r="48" spans="1:51" ht="18.75" customHeight="1">
      <c r="B48" s="150">
        <f>B46</f>
        <v>77</v>
      </c>
      <c r="C48" s="154">
        <f>C46</f>
        <v>29.106000000000002</v>
      </c>
      <c r="D48" s="42">
        <f>K28</f>
        <v>61</v>
      </c>
      <c r="E48" s="29">
        <f>L28</f>
        <v>23.058</v>
      </c>
      <c r="F48" s="45" t="s">
        <v>6</v>
      </c>
      <c r="G48" s="42">
        <f>K26</f>
        <v>56</v>
      </c>
      <c r="H48" s="89">
        <f>L26</f>
        <v>21.167999999999999</v>
      </c>
      <c r="I48" s="156">
        <f>N29</f>
        <v>38</v>
      </c>
      <c r="J48" s="89">
        <f>O29</f>
        <v>14.364000000000001</v>
      </c>
    </row>
    <row r="49" spans="1:29" ht="18.75" customHeight="1">
      <c r="A49" s="6"/>
      <c r="K49" s="6"/>
      <c r="P49" s="6"/>
      <c r="AC49" s="6"/>
    </row>
    <row r="51" spans="1:29" ht="18.75" customHeight="1">
      <c r="B51" s="22" t="s">
        <v>302</v>
      </c>
    </row>
    <row r="52" spans="1:29" ht="18.75" customHeight="1">
      <c r="B52" s="2" t="s">
        <v>175</v>
      </c>
      <c r="G52" s="30"/>
      <c r="H52" s="30"/>
      <c r="I52" s="30"/>
      <c r="J52" s="30"/>
    </row>
    <row r="53" spans="1:29" ht="18.75" customHeight="1">
      <c r="B53" s="3" t="s">
        <v>27</v>
      </c>
      <c r="C53" s="4"/>
      <c r="D53" s="158"/>
      <c r="E53" s="4" t="s">
        <v>28</v>
      </c>
      <c r="F53" s="4"/>
      <c r="G53" s="159"/>
      <c r="H53" s="6" t="s">
        <v>29</v>
      </c>
      <c r="I53" s="6"/>
      <c r="J53" s="7"/>
    </row>
    <row r="54" spans="1:29" ht="18.75" customHeight="1">
      <c r="B54" s="42">
        <f>B38</f>
        <v>432</v>
      </c>
      <c r="C54" s="29">
        <f>C38</f>
        <v>163.29600000000002</v>
      </c>
      <c r="D54" s="158" t="s">
        <v>6</v>
      </c>
      <c r="E54" s="43">
        <f>D38</f>
        <v>5</v>
      </c>
      <c r="F54" s="29">
        <f>E38</f>
        <v>1.89</v>
      </c>
      <c r="G54" s="158" t="s">
        <v>30</v>
      </c>
      <c r="H54" s="43">
        <f>F40</f>
        <v>180</v>
      </c>
      <c r="I54" s="29">
        <f>G40</f>
        <v>68.040000000000006</v>
      </c>
      <c r="J54" s="8" t="s">
        <v>30</v>
      </c>
    </row>
    <row r="55" spans="1:29" ht="18.75" customHeight="1">
      <c r="A55" s="34"/>
      <c r="B55" s="44" t="s">
        <v>31</v>
      </c>
      <c r="C55" s="41"/>
      <c r="D55" s="40"/>
      <c r="E55" s="1" t="s">
        <v>32</v>
      </c>
      <c r="F55" s="3"/>
      <c r="G55" s="158"/>
      <c r="H55" s="4" t="s">
        <v>33</v>
      </c>
      <c r="I55" s="4"/>
      <c r="J55" s="8"/>
    </row>
    <row r="56" spans="1:29" ht="18.75" customHeight="1">
      <c r="A56" s="34"/>
      <c r="B56" s="42">
        <f>B40</f>
        <v>442</v>
      </c>
      <c r="C56" s="29">
        <f>C40</f>
        <v>167.07599999999999</v>
      </c>
      <c r="D56" s="40" t="s">
        <v>30</v>
      </c>
      <c r="E56" s="43">
        <f>D40</f>
        <v>5</v>
      </c>
      <c r="F56" s="29">
        <f>E40</f>
        <v>1.89</v>
      </c>
      <c r="G56" s="158" t="s">
        <v>30</v>
      </c>
      <c r="H56" s="43">
        <f>H38</f>
        <v>77</v>
      </c>
      <c r="I56" s="29">
        <f>I38</f>
        <v>29.106000000000002</v>
      </c>
      <c r="J56" s="8" t="s">
        <v>30</v>
      </c>
    </row>
    <row r="57" spans="1:29" ht="18.75" customHeight="1">
      <c r="A57" s="34"/>
      <c r="B57" s="1" t="s">
        <v>34</v>
      </c>
      <c r="D57" s="47"/>
      <c r="E57" s="1" t="s">
        <v>35</v>
      </c>
      <c r="F57" s="41"/>
      <c r="G57" s="40"/>
      <c r="H57" s="1" t="s">
        <v>36</v>
      </c>
      <c r="J57" s="45"/>
    </row>
    <row r="58" spans="1:29" ht="18.75" customHeight="1">
      <c r="A58" s="34"/>
      <c r="B58" s="42">
        <f>H40</f>
        <v>103</v>
      </c>
      <c r="C58" s="29">
        <f>I40</f>
        <v>38.934000000000005</v>
      </c>
      <c r="D58" s="158" t="s">
        <v>30</v>
      </c>
      <c r="E58" s="43">
        <f>J40</f>
        <v>140</v>
      </c>
      <c r="F58" s="46">
        <f>K40</f>
        <v>52.92</v>
      </c>
      <c r="G58" s="47" t="s">
        <v>6</v>
      </c>
      <c r="H58" s="43">
        <f>L40</f>
        <v>60</v>
      </c>
      <c r="I58" s="29">
        <f>M40</f>
        <v>22.68</v>
      </c>
      <c r="J58" s="8" t="s">
        <v>30</v>
      </c>
    </row>
    <row r="59" spans="1:29" ht="18.75" customHeight="1">
      <c r="A59" s="34"/>
      <c r="B59" s="4" t="s">
        <v>37</v>
      </c>
      <c r="C59" s="4"/>
      <c r="D59" s="158"/>
      <c r="E59" s="4" t="s">
        <v>38</v>
      </c>
      <c r="F59" s="4"/>
      <c r="G59" s="158"/>
      <c r="H59" s="4" t="s">
        <v>39</v>
      </c>
      <c r="I59" s="4"/>
      <c r="J59" s="8"/>
    </row>
    <row r="60" spans="1:29" ht="18.75" customHeight="1">
      <c r="A60" s="34"/>
      <c r="B60" s="42">
        <f>J38</f>
        <v>103</v>
      </c>
      <c r="C60" s="29">
        <f>K38</f>
        <v>38.934000000000005</v>
      </c>
      <c r="D60" s="158" t="s">
        <v>30</v>
      </c>
      <c r="E60" s="43">
        <f>L38</f>
        <v>25</v>
      </c>
      <c r="F60" s="29">
        <f>M38</f>
        <v>9.4499999999999993</v>
      </c>
      <c r="G60" s="158" t="s">
        <v>30</v>
      </c>
      <c r="H60" s="43">
        <f>N38</f>
        <v>60</v>
      </c>
      <c r="I60" s="29">
        <f>O38</f>
        <v>22.68</v>
      </c>
      <c r="J60" s="8" t="s">
        <v>30</v>
      </c>
    </row>
    <row r="61" spans="1:29" ht="18.75" customHeight="1">
      <c r="A61" s="34"/>
      <c r="B61" s="4" t="s">
        <v>40</v>
      </c>
      <c r="C61" s="4"/>
      <c r="D61" s="158"/>
      <c r="E61" s="4" t="s">
        <v>41</v>
      </c>
      <c r="F61" s="4"/>
      <c r="G61" s="158"/>
      <c r="H61" s="4" t="s">
        <v>42</v>
      </c>
      <c r="I61" s="4"/>
      <c r="J61" s="8"/>
    </row>
    <row r="62" spans="1:29" ht="18.75" customHeight="1">
      <c r="A62" s="34"/>
      <c r="B62" s="42">
        <f>P38</f>
        <v>35</v>
      </c>
      <c r="C62" s="29">
        <f>Q38</f>
        <v>13.23</v>
      </c>
      <c r="D62" s="158" t="s">
        <v>30</v>
      </c>
      <c r="E62" s="43">
        <f>N40</f>
        <v>60</v>
      </c>
      <c r="F62" s="29">
        <f>O40</f>
        <v>22.68</v>
      </c>
      <c r="G62" s="158" t="s">
        <v>30</v>
      </c>
      <c r="H62" s="43">
        <f>F38</f>
        <v>23</v>
      </c>
      <c r="I62" s="29">
        <f>G38</f>
        <v>8.6940000000000008</v>
      </c>
      <c r="J62" s="8" t="s">
        <v>30</v>
      </c>
    </row>
    <row r="63" spans="1:29" ht="18.75" customHeight="1">
      <c r="A63" s="34"/>
      <c r="B63" s="4" t="s">
        <v>43</v>
      </c>
      <c r="C63" s="3"/>
      <c r="D63" s="158"/>
      <c r="E63" s="4" t="s">
        <v>44</v>
      </c>
      <c r="F63" s="4"/>
      <c r="G63" s="158"/>
      <c r="H63" s="4" t="s">
        <v>45</v>
      </c>
      <c r="I63" s="4"/>
      <c r="J63" s="8"/>
    </row>
    <row r="64" spans="1:29" ht="18.75" customHeight="1">
      <c r="A64" s="34"/>
      <c r="B64" s="42">
        <f>R40</f>
        <v>105</v>
      </c>
      <c r="C64" s="29">
        <f>S40</f>
        <v>39.69</v>
      </c>
      <c r="D64" s="159" t="s">
        <v>6</v>
      </c>
      <c r="E64" s="43">
        <f>P40</f>
        <v>215</v>
      </c>
      <c r="F64" s="29">
        <f>Q40</f>
        <v>81.27</v>
      </c>
      <c r="G64" s="159" t="s">
        <v>30</v>
      </c>
      <c r="H64" s="43">
        <f>R38</f>
        <v>130</v>
      </c>
      <c r="I64" s="29">
        <f>S38</f>
        <v>49.14</v>
      </c>
      <c r="J64" s="8" t="s">
        <v>30</v>
      </c>
    </row>
    <row r="65" spans="1:23" ht="18.75" customHeight="1">
      <c r="A65" s="34"/>
      <c r="B65" s="1" t="s">
        <v>46</v>
      </c>
      <c r="D65" s="158"/>
      <c r="E65" s="4" t="s">
        <v>47</v>
      </c>
      <c r="F65" s="4"/>
      <c r="G65" s="158"/>
      <c r="H65" s="4" t="s">
        <v>48</v>
      </c>
      <c r="I65" s="4"/>
      <c r="J65" s="8"/>
    </row>
    <row r="66" spans="1:23" ht="18.75" customHeight="1">
      <c r="A66" s="34"/>
      <c r="B66" s="42">
        <f>B46</f>
        <v>77</v>
      </c>
      <c r="C66" s="29">
        <f>C46</f>
        <v>29.106000000000002</v>
      </c>
      <c r="D66" s="158" t="s">
        <v>30</v>
      </c>
      <c r="E66" s="43">
        <f>D46</f>
        <v>77</v>
      </c>
      <c r="F66" s="29">
        <f>E46</f>
        <v>29.106000000000002</v>
      </c>
      <c r="G66" s="158" t="s">
        <v>6</v>
      </c>
      <c r="H66" s="43">
        <f>G46</f>
        <v>58</v>
      </c>
      <c r="I66" s="29">
        <f>H46</f>
        <v>21.923999999999999</v>
      </c>
      <c r="J66" s="8" t="s">
        <v>30</v>
      </c>
    </row>
    <row r="67" spans="1:23" ht="18.75" customHeight="1">
      <c r="A67" s="34"/>
      <c r="B67" s="4" t="s">
        <v>49</v>
      </c>
      <c r="C67" s="4"/>
      <c r="D67" s="158"/>
      <c r="E67" s="4" t="s">
        <v>50</v>
      </c>
      <c r="F67" s="4"/>
      <c r="G67" s="158"/>
      <c r="H67" s="9" t="s">
        <v>51</v>
      </c>
      <c r="I67" s="9"/>
      <c r="J67" s="10"/>
    </row>
    <row r="68" spans="1:23" ht="18.75" customHeight="1">
      <c r="A68" s="34"/>
      <c r="B68" s="42">
        <f>B48</f>
        <v>77</v>
      </c>
      <c r="C68" s="29">
        <f>C48</f>
        <v>29.106000000000002</v>
      </c>
      <c r="D68" s="158" t="s">
        <v>6</v>
      </c>
      <c r="E68" s="43">
        <f>D48</f>
        <v>61</v>
      </c>
      <c r="F68" s="29">
        <f>E48</f>
        <v>23.058</v>
      </c>
      <c r="G68" s="158" t="s">
        <v>30</v>
      </c>
      <c r="H68" s="43">
        <f>G48</f>
        <v>56</v>
      </c>
      <c r="I68" s="29">
        <f>H48</f>
        <v>21.167999999999999</v>
      </c>
      <c r="J68" s="8" t="s">
        <v>30</v>
      </c>
    </row>
    <row r="69" spans="1:23" ht="18.75" customHeight="1">
      <c r="A69" s="34"/>
      <c r="B69" s="4" t="s">
        <v>52</v>
      </c>
      <c r="C69" s="4"/>
      <c r="D69" s="158"/>
      <c r="E69" s="4" t="s">
        <v>53</v>
      </c>
      <c r="F69" s="4"/>
      <c r="G69" s="158"/>
      <c r="H69" s="163"/>
      <c r="I69" s="163"/>
      <c r="J69" s="163"/>
    </row>
    <row r="70" spans="1:23" ht="18.75" customHeight="1">
      <c r="B70" s="42">
        <f>I46</f>
        <v>40</v>
      </c>
      <c r="C70" s="29">
        <f>J46</f>
        <v>15.12</v>
      </c>
      <c r="D70" s="158" t="s">
        <v>30</v>
      </c>
      <c r="E70" s="42">
        <f>I48</f>
        <v>38</v>
      </c>
      <c r="F70" s="29">
        <f>J48</f>
        <v>14.364000000000001</v>
      </c>
      <c r="G70" s="158" t="s">
        <v>30</v>
      </c>
      <c r="H70" s="6"/>
      <c r="I70" s="6"/>
      <c r="J70" s="6"/>
    </row>
    <row r="71" spans="1:23" ht="18.75" customHeight="1">
      <c r="E71" s="163"/>
      <c r="F71" s="163"/>
      <c r="G71" s="163"/>
      <c r="H71" s="6"/>
      <c r="I71" s="6"/>
      <c r="J71" s="6"/>
    </row>
    <row r="73" spans="1:23" ht="18.75" customHeight="1">
      <c r="B73" s="51" t="s">
        <v>116</v>
      </c>
    </row>
    <row r="74" spans="1:23" ht="18.75" customHeight="1" thickBot="1"/>
    <row r="75" spans="1:23" ht="18.75" customHeight="1" thickTop="1" thickBot="1">
      <c r="B75" s="12"/>
      <c r="C75" s="13"/>
      <c r="D75" s="11" t="s">
        <v>60</v>
      </c>
      <c r="J75" s="14"/>
      <c r="K75" s="15"/>
      <c r="L75" s="11" t="s">
        <v>61</v>
      </c>
    </row>
    <row r="76" spans="1:23" ht="18.75" customHeight="1" thickTop="1"/>
    <row r="77" spans="1:23" ht="18.75" customHeight="1">
      <c r="B77" s="2" t="s">
        <v>142</v>
      </c>
      <c r="C77" s="22">
        <f>G77*4+K77*4+O77*2</f>
        <v>3365.6277055186324</v>
      </c>
      <c r="D77" s="28">
        <f>H77*4+L77*4+P77*2</f>
        <v>1272.2072726860431</v>
      </c>
      <c r="E77" s="2" t="s">
        <v>145</v>
      </c>
      <c r="G77" s="16">
        <f>D82</f>
        <v>155</v>
      </c>
      <c r="H77" s="17">
        <f>E82</f>
        <v>58.59</v>
      </c>
      <c r="I77" s="2" t="s">
        <v>139</v>
      </c>
      <c r="K77" s="16">
        <f>D91</f>
        <v>475</v>
      </c>
      <c r="L77" s="17">
        <f>E91</f>
        <v>179.54999999999998</v>
      </c>
      <c r="M77" s="2" t="s">
        <v>140</v>
      </c>
      <c r="O77" s="16">
        <f>D110</f>
        <v>422.81385275931621</v>
      </c>
      <c r="P77" s="17">
        <f>E110</f>
        <v>159.82363634302155</v>
      </c>
      <c r="Q77" s="2" t="s">
        <v>141</v>
      </c>
    </row>
    <row r="78" spans="1:23" ht="18.75" customHeight="1" thickBot="1"/>
    <row r="79" spans="1:23" ht="18.75" customHeight="1" thickTop="1" thickBot="1">
      <c r="B79" s="11" t="s">
        <v>143</v>
      </c>
      <c r="G79" s="12">
        <v>15</v>
      </c>
      <c r="H79" s="13">
        <v>5.67</v>
      </c>
      <c r="I79" s="11" t="s">
        <v>62</v>
      </c>
      <c r="L79" s="12">
        <v>20</v>
      </c>
      <c r="M79" s="13">
        <v>7.56</v>
      </c>
      <c r="N79" s="11" t="s">
        <v>63</v>
      </c>
      <c r="P79" s="12">
        <v>20</v>
      </c>
      <c r="Q79" s="13">
        <v>7.56</v>
      </c>
      <c r="R79" s="11" t="s">
        <v>64</v>
      </c>
      <c r="V79" s="6"/>
      <c r="W79" s="6"/>
    </row>
    <row r="80" spans="1:23" ht="18.75" customHeight="1" thickTop="1"/>
    <row r="81" spans="2:27" ht="18.75" customHeight="1">
      <c r="G81" s="1" t="s">
        <v>65</v>
      </c>
      <c r="J81" s="1" t="s">
        <v>66</v>
      </c>
      <c r="R81" s="6"/>
      <c r="S81" s="6"/>
      <c r="T81" s="6"/>
      <c r="U81" s="6"/>
      <c r="V81" s="6"/>
      <c r="W81" s="6"/>
    </row>
    <row r="82" spans="2:27" ht="18.75" customHeight="1">
      <c r="B82" s="1" t="s">
        <v>67</v>
      </c>
      <c r="D82" s="16">
        <f>G82+J82</f>
        <v>155</v>
      </c>
      <c r="E82" s="17">
        <f>H82+K82</f>
        <v>58.59</v>
      </c>
      <c r="F82" s="1" t="s">
        <v>68</v>
      </c>
      <c r="G82" s="16">
        <f>J40</f>
        <v>140</v>
      </c>
      <c r="H82" s="17">
        <f>K40</f>
        <v>52.92</v>
      </c>
      <c r="I82" s="1" t="s">
        <v>69</v>
      </c>
      <c r="J82" s="16">
        <f>G79</f>
        <v>15</v>
      </c>
      <c r="K82" s="17">
        <f>H79</f>
        <v>5.67</v>
      </c>
      <c r="L82" s="6" t="s">
        <v>70</v>
      </c>
      <c r="R82" s="6"/>
      <c r="S82" s="6"/>
      <c r="T82" s="6"/>
      <c r="U82" s="6"/>
      <c r="V82" s="6"/>
      <c r="W82" s="6"/>
    </row>
    <row r="83" spans="2:27" ht="18.75" customHeight="1">
      <c r="R83" s="6"/>
      <c r="S83" s="6"/>
      <c r="T83" s="6"/>
      <c r="U83" s="6"/>
      <c r="V83" s="6"/>
      <c r="W83" s="6"/>
    </row>
    <row r="84" spans="2:27" ht="18.75" customHeight="1">
      <c r="G84" s="1" t="s">
        <v>71</v>
      </c>
      <c r="J84" s="1" t="s">
        <v>72</v>
      </c>
      <c r="M84" s="1" t="s">
        <v>73</v>
      </c>
      <c r="R84" s="6"/>
      <c r="S84" s="6"/>
      <c r="T84" s="6"/>
      <c r="U84" s="6"/>
      <c r="V84" s="6"/>
      <c r="W84" s="6"/>
    </row>
    <row r="85" spans="2:27" ht="18.75" customHeight="1">
      <c r="B85" s="1" t="s">
        <v>74</v>
      </c>
      <c r="D85" s="16">
        <f>G85+J85+M85</f>
        <v>8</v>
      </c>
      <c r="E85" s="17">
        <f>H85+K85+N85</f>
        <v>3.024</v>
      </c>
      <c r="F85" s="18" t="s">
        <v>68</v>
      </c>
      <c r="G85" s="19">
        <v>3</v>
      </c>
      <c r="H85" s="15">
        <v>1.1339999999999999</v>
      </c>
      <c r="I85" s="1" t="s">
        <v>75</v>
      </c>
      <c r="J85" s="14">
        <v>2</v>
      </c>
      <c r="K85" s="15">
        <v>0.75600000000000001</v>
      </c>
      <c r="L85" s="1" t="s">
        <v>69</v>
      </c>
      <c r="M85" s="14">
        <v>3</v>
      </c>
      <c r="N85" s="15">
        <v>1.1339999999999999</v>
      </c>
      <c r="O85" s="1" t="s">
        <v>6</v>
      </c>
      <c r="R85" s="6"/>
      <c r="S85" s="6"/>
      <c r="T85" s="6"/>
      <c r="U85" s="6"/>
      <c r="V85" s="6"/>
      <c r="W85" s="6"/>
    </row>
    <row r="86" spans="2:27" ht="18.75" customHeight="1">
      <c r="N86" s="16"/>
      <c r="R86" s="6"/>
      <c r="S86" s="6"/>
      <c r="T86" s="6"/>
      <c r="U86" s="6"/>
      <c r="V86" s="6"/>
      <c r="W86" s="6"/>
    </row>
    <row r="87" spans="2:27" ht="18.75" customHeight="1">
      <c r="G87" s="1" t="s">
        <v>76</v>
      </c>
      <c r="J87" s="1" t="s">
        <v>77</v>
      </c>
      <c r="R87" s="6"/>
      <c r="S87" s="6"/>
      <c r="T87" s="6"/>
      <c r="U87" s="6"/>
      <c r="V87" s="6"/>
      <c r="W87" s="6"/>
    </row>
    <row r="88" spans="2:27" ht="18.75" customHeight="1">
      <c r="B88" s="1" t="s">
        <v>78</v>
      </c>
      <c r="D88" s="16">
        <f>G88+J88</f>
        <v>450</v>
      </c>
      <c r="E88" s="17">
        <f>H88+K88</f>
        <v>170.1</v>
      </c>
      <c r="F88" s="1" t="s">
        <v>68</v>
      </c>
      <c r="G88" s="16">
        <f>B40</f>
        <v>442</v>
      </c>
      <c r="H88" s="17">
        <f>C40</f>
        <v>167.07599999999999</v>
      </c>
      <c r="I88" s="1" t="s">
        <v>69</v>
      </c>
      <c r="J88" s="16">
        <f>D85</f>
        <v>8</v>
      </c>
      <c r="K88" s="17">
        <f>E85</f>
        <v>3.024</v>
      </c>
      <c r="L88" s="1" t="s">
        <v>6</v>
      </c>
      <c r="R88" s="6"/>
      <c r="S88" s="6"/>
      <c r="T88" s="6"/>
      <c r="U88" s="6"/>
      <c r="V88" s="6"/>
      <c r="W88" s="6"/>
    </row>
    <row r="89" spans="2:27" ht="18.75" customHeight="1">
      <c r="R89" s="6"/>
      <c r="S89" s="6"/>
      <c r="T89" s="6"/>
      <c r="U89" s="6"/>
      <c r="V89" s="6"/>
      <c r="W89" s="6"/>
    </row>
    <row r="90" spans="2:27" ht="18.75" customHeight="1">
      <c r="G90" s="1" t="s">
        <v>79</v>
      </c>
      <c r="J90" s="1" t="s">
        <v>80</v>
      </c>
      <c r="M90" s="1" t="s">
        <v>81</v>
      </c>
      <c r="R90" s="6"/>
      <c r="S90" s="6"/>
      <c r="T90" s="6"/>
      <c r="U90" s="6"/>
      <c r="V90" s="6"/>
      <c r="W90" s="6"/>
    </row>
    <row r="91" spans="2:27" ht="18.75" customHeight="1">
      <c r="B91" s="1" t="s">
        <v>83</v>
      </c>
      <c r="D91" s="16">
        <f>G91+J91+M91</f>
        <v>475</v>
      </c>
      <c r="E91" s="17">
        <f>H91+K91+N91</f>
        <v>179.54999999999998</v>
      </c>
      <c r="F91" s="1" t="s">
        <v>68</v>
      </c>
      <c r="G91" s="16">
        <f>D88</f>
        <v>450</v>
      </c>
      <c r="H91" s="17">
        <f>E88</f>
        <v>170.1</v>
      </c>
      <c r="I91" s="1" t="s">
        <v>69</v>
      </c>
      <c r="J91" s="16">
        <f>D38</f>
        <v>5</v>
      </c>
      <c r="K91" s="17">
        <f>E38</f>
        <v>1.89</v>
      </c>
      <c r="L91" s="1" t="s">
        <v>69</v>
      </c>
      <c r="M91" s="16">
        <f>L79</f>
        <v>20</v>
      </c>
      <c r="N91" s="17">
        <f>M79</f>
        <v>7.56</v>
      </c>
      <c r="O91" s="6" t="s">
        <v>6</v>
      </c>
      <c r="R91" s="6"/>
      <c r="S91" s="6"/>
      <c r="T91" s="6"/>
      <c r="U91" s="6"/>
      <c r="V91" s="6"/>
      <c r="W91" s="6"/>
      <c r="Z91" s="6"/>
    </row>
    <row r="92" spans="2:27" ht="18.75" customHeight="1">
      <c r="R92" s="6"/>
      <c r="S92" s="6"/>
      <c r="T92" s="6"/>
      <c r="U92" s="6"/>
      <c r="V92" s="6"/>
      <c r="W92" s="6"/>
      <c r="Z92" s="6"/>
      <c r="AA92" s="6"/>
    </row>
    <row r="93" spans="2:27" ht="18.75" customHeight="1">
      <c r="G93" s="1" t="s">
        <v>86</v>
      </c>
      <c r="J93" s="1" t="s">
        <v>87</v>
      </c>
      <c r="M93" s="1" t="s">
        <v>88</v>
      </c>
      <c r="P93" s="20" t="s">
        <v>89</v>
      </c>
      <c r="Q93" s="21"/>
      <c r="R93" s="6"/>
      <c r="S93" s="6"/>
      <c r="T93" s="6"/>
      <c r="U93" s="6"/>
      <c r="Z93" s="6"/>
      <c r="AA93" s="6"/>
    </row>
    <row r="94" spans="2:27" ht="18.75" customHeight="1">
      <c r="B94" s="1" t="s">
        <v>90</v>
      </c>
      <c r="D94" s="16">
        <f>G94+J94+M94+P94</f>
        <v>222</v>
      </c>
      <c r="E94" s="17">
        <f>H94+K94+N94+Q94</f>
        <v>83.915999999999997</v>
      </c>
      <c r="F94" s="1" t="s">
        <v>91</v>
      </c>
      <c r="G94" s="16">
        <f>P40</f>
        <v>215</v>
      </c>
      <c r="H94" s="17">
        <f>Q40</f>
        <v>81.27</v>
      </c>
      <c r="I94" s="1" t="s">
        <v>69</v>
      </c>
      <c r="J94" s="16">
        <f>G85</f>
        <v>3</v>
      </c>
      <c r="K94" s="17">
        <f>H85</f>
        <v>1.1339999999999999</v>
      </c>
      <c r="L94" s="1" t="s">
        <v>75</v>
      </c>
      <c r="M94" s="16">
        <f>J85</f>
        <v>2</v>
      </c>
      <c r="N94" s="17">
        <f>K85</f>
        <v>0.75600000000000001</v>
      </c>
      <c r="O94" s="18" t="s">
        <v>75</v>
      </c>
      <c r="P94" s="14">
        <v>2</v>
      </c>
      <c r="Q94" s="15">
        <v>0.75600000000000001</v>
      </c>
      <c r="R94" s="1" t="s">
        <v>30</v>
      </c>
    </row>
    <row r="95" spans="2:27" ht="18.75" customHeight="1">
      <c r="G95" s="20"/>
      <c r="H95" s="21"/>
      <c r="M95" s="6"/>
    </row>
    <row r="96" spans="2:27" ht="18.75" customHeight="1">
      <c r="B96" s="1" t="s">
        <v>92</v>
      </c>
      <c r="F96" s="18"/>
      <c r="G96" s="14">
        <v>2</v>
      </c>
      <c r="H96" s="15">
        <v>0.75600000000000001</v>
      </c>
      <c r="I96" s="6" t="s">
        <v>64</v>
      </c>
    </row>
    <row r="97" spans="2:44" ht="18.75" customHeight="1">
      <c r="G97" s="1" t="s">
        <v>93</v>
      </c>
      <c r="J97" s="1" t="s">
        <v>94</v>
      </c>
      <c r="M97" s="1" t="s">
        <v>95</v>
      </c>
    </row>
    <row r="98" spans="2:44" ht="18.75" customHeight="1">
      <c r="B98" s="1" t="s">
        <v>96</v>
      </c>
      <c r="D98" s="16">
        <f>G98+J98+M98</f>
        <v>262.81385275931621</v>
      </c>
      <c r="E98" s="17">
        <f>H98+K98+N98</f>
        <v>99.343636343021544</v>
      </c>
      <c r="F98" s="1" t="s">
        <v>70</v>
      </c>
      <c r="G98" s="16">
        <f>F38+D38+3.5+(D40-5)</f>
        <v>31.5</v>
      </c>
      <c r="H98" s="17">
        <f>G38+E38+1.323+(E40-1.89)</f>
        <v>11.907000000000002</v>
      </c>
      <c r="I98" s="1" t="s">
        <v>69</v>
      </c>
      <c r="J98" s="16">
        <f>N40+1</f>
        <v>61</v>
      </c>
      <c r="K98" s="17">
        <f>O40+0.378</f>
        <v>23.058</v>
      </c>
      <c r="L98" s="1" t="s">
        <v>69</v>
      </c>
      <c r="M98" s="16">
        <f>D100-1.5</f>
        <v>170.31385275931623</v>
      </c>
      <c r="N98" s="17">
        <f>E100-0.567</f>
        <v>64.37863634302154</v>
      </c>
      <c r="O98" s="1" t="s">
        <v>6</v>
      </c>
    </row>
    <row r="100" spans="2:44" ht="18.75" customHeight="1">
      <c r="B100" s="1" t="s">
        <v>138</v>
      </c>
      <c r="D100" s="16">
        <f>SQRT((D88-N40-D94)^2+(I48-G96)^2)</f>
        <v>171.81385275931623</v>
      </c>
      <c r="E100" s="17">
        <f>SQRT((E88-O40-E94)^2+(J48-H96)^2)</f>
        <v>64.945636343021533</v>
      </c>
      <c r="F100" s="1" t="s">
        <v>297</v>
      </c>
    </row>
    <row r="102" spans="2:44" ht="18.75" customHeight="1">
      <c r="G102" s="1" t="s">
        <v>97</v>
      </c>
      <c r="J102" s="1" t="s">
        <v>98</v>
      </c>
    </row>
    <row r="103" spans="2:44" ht="18.75" customHeight="1">
      <c r="B103" s="1" t="s">
        <v>99</v>
      </c>
      <c r="D103" s="16">
        <f>G103+J103</f>
        <v>282.81385275931621</v>
      </c>
      <c r="E103" s="17">
        <f>H103+K103</f>
        <v>106.90363634302155</v>
      </c>
      <c r="F103" s="1" t="s">
        <v>68</v>
      </c>
      <c r="G103" s="16">
        <f>D98</f>
        <v>262.81385275931621</v>
      </c>
      <c r="H103" s="17">
        <f>E98</f>
        <v>99.343636343021544</v>
      </c>
      <c r="I103" s="1" t="s">
        <v>69</v>
      </c>
      <c r="J103" s="16">
        <f>P79</f>
        <v>20</v>
      </c>
      <c r="K103" s="17">
        <f>Q79</f>
        <v>7.56</v>
      </c>
      <c r="L103" s="16" t="s">
        <v>100</v>
      </c>
    </row>
    <row r="104" spans="2:44" ht="18.75" customHeight="1">
      <c r="B104" s="1" t="s">
        <v>101</v>
      </c>
      <c r="D104" s="16">
        <f>D103*2</f>
        <v>565.62770551863241</v>
      </c>
      <c r="E104" s="17">
        <f>E103*2</f>
        <v>213.80727268604309</v>
      </c>
      <c r="F104" s="1" t="s">
        <v>70</v>
      </c>
      <c r="V104" s="6"/>
      <c r="W104" s="6"/>
      <c r="AI104" s="6"/>
      <c r="AJ104" s="6"/>
      <c r="AK104" s="6"/>
      <c r="AL104" s="6"/>
      <c r="AM104" s="6"/>
      <c r="AN104" s="6"/>
      <c r="AO104" s="6"/>
      <c r="AP104" s="6"/>
      <c r="AQ104" s="6"/>
      <c r="AR104" s="6"/>
    </row>
    <row r="105" spans="2:44" ht="18.75" customHeight="1">
      <c r="V105" s="6"/>
      <c r="W105" s="6"/>
    </row>
    <row r="106" spans="2:44" ht="18.75" customHeight="1">
      <c r="G106" s="1" t="s">
        <v>102</v>
      </c>
      <c r="J106" s="1" t="s">
        <v>103</v>
      </c>
      <c r="V106" s="6"/>
      <c r="W106" s="6"/>
    </row>
    <row r="107" spans="2:44" ht="18.75" customHeight="1">
      <c r="B107" s="1" t="s">
        <v>104</v>
      </c>
      <c r="D107" s="16">
        <f>G107+J107</f>
        <v>140</v>
      </c>
      <c r="E107" s="17">
        <f>H107+K107</f>
        <v>52.92</v>
      </c>
      <c r="F107" s="1" t="s">
        <v>91</v>
      </c>
      <c r="G107" s="16">
        <f>R38</f>
        <v>130</v>
      </c>
      <c r="H107" s="17">
        <f>S38</f>
        <v>49.14</v>
      </c>
      <c r="I107" s="1" t="s">
        <v>69</v>
      </c>
      <c r="J107" s="14">
        <v>10</v>
      </c>
      <c r="K107" s="15">
        <v>3.78</v>
      </c>
      <c r="L107" s="1" t="s">
        <v>100</v>
      </c>
    </row>
    <row r="108" spans="2:44" ht="18.75" customHeight="1">
      <c r="B108" s="1" t="s">
        <v>105</v>
      </c>
      <c r="D108" s="16">
        <f>D107*2</f>
        <v>280</v>
      </c>
      <c r="E108" s="17">
        <f>E107*2</f>
        <v>105.84</v>
      </c>
      <c r="F108" s="1" t="s">
        <v>70</v>
      </c>
      <c r="V108" s="6"/>
      <c r="W108" s="6"/>
    </row>
    <row r="109" spans="2:44" ht="18.75" customHeight="1">
      <c r="G109" s="1" t="s">
        <v>106</v>
      </c>
      <c r="J109" s="1" t="s">
        <v>107</v>
      </c>
    </row>
    <row r="110" spans="2:44" ht="18.75" customHeight="1">
      <c r="B110" s="1" t="s">
        <v>84</v>
      </c>
      <c r="D110" s="16">
        <f>G110+J110</f>
        <v>422.81385275931621</v>
      </c>
      <c r="E110" s="17">
        <f>H110+K110</f>
        <v>159.82363634302155</v>
      </c>
      <c r="F110" s="1" t="s">
        <v>91</v>
      </c>
      <c r="G110" s="16">
        <f>D103</f>
        <v>282.81385275931621</v>
      </c>
      <c r="H110" s="17">
        <f>E103</f>
        <v>106.90363634302155</v>
      </c>
      <c r="I110" s="1" t="s">
        <v>69</v>
      </c>
      <c r="J110" s="16">
        <f>D107</f>
        <v>140</v>
      </c>
      <c r="K110" s="17">
        <f>E107</f>
        <v>52.92</v>
      </c>
      <c r="L110" s="1" t="s">
        <v>70</v>
      </c>
    </row>
    <row r="111" spans="2:44" ht="18.75" customHeight="1">
      <c r="B111" s="1" t="s">
        <v>108</v>
      </c>
      <c r="D111" s="16">
        <f>D110*2</f>
        <v>845.62770551863241</v>
      </c>
      <c r="E111" s="17">
        <f>E110*2</f>
        <v>319.6472726860431</v>
      </c>
      <c r="F111" s="1" t="s">
        <v>70</v>
      </c>
    </row>
    <row r="114" spans="2:22" ht="18.75" customHeight="1">
      <c r="G114" s="1" t="s">
        <v>79</v>
      </c>
      <c r="J114" s="1" t="s">
        <v>109</v>
      </c>
    </row>
    <row r="115" spans="2:22" ht="18.75" customHeight="1">
      <c r="B115" s="1" t="s">
        <v>82</v>
      </c>
      <c r="D115" s="16">
        <f>G115-J115</f>
        <v>390</v>
      </c>
      <c r="E115" s="17">
        <f>H115-K115</f>
        <v>147.41999999999999</v>
      </c>
      <c r="F115" s="1" t="s">
        <v>68</v>
      </c>
      <c r="G115" s="16">
        <f>D88</f>
        <v>450</v>
      </c>
      <c r="H115" s="17">
        <f>E88</f>
        <v>170.1</v>
      </c>
      <c r="I115" s="1" t="s">
        <v>110</v>
      </c>
      <c r="J115" s="16">
        <f>N40</f>
        <v>60</v>
      </c>
      <c r="K115" s="17">
        <f>O40</f>
        <v>22.68</v>
      </c>
      <c r="L115" s="1" t="s">
        <v>6</v>
      </c>
    </row>
    <row r="117" spans="2:22" ht="18.75" customHeight="1">
      <c r="G117" s="1" t="s">
        <v>111</v>
      </c>
      <c r="J117" s="1" t="s">
        <v>112</v>
      </c>
    </row>
    <row r="118" spans="2:22" ht="18.75" customHeight="1">
      <c r="B118" s="1" t="s">
        <v>113</v>
      </c>
      <c r="D118" s="16">
        <f>G118-J118</f>
        <v>32.813852759316205</v>
      </c>
      <c r="E118" s="17">
        <f>H118-K118</f>
        <v>12.40363634302156</v>
      </c>
      <c r="F118" s="1" t="s">
        <v>68</v>
      </c>
      <c r="G118" s="16">
        <f>D110</f>
        <v>422.81385275931621</v>
      </c>
      <c r="H118" s="17">
        <f>E110</f>
        <v>159.82363634302155</v>
      </c>
      <c r="I118" s="1" t="s">
        <v>114</v>
      </c>
      <c r="J118" s="16">
        <f>D115</f>
        <v>390</v>
      </c>
      <c r="K118" s="17">
        <f>E115</f>
        <v>147.41999999999999</v>
      </c>
      <c r="L118" s="1" t="s">
        <v>6</v>
      </c>
    </row>
    <row r="120" spans="2:22" ht="18.75" customHeight="1">
      <c r="B120" s="1" t="s">
        <v>85</v>
      </c>
      <c r="E120" s="1" t="s">
        <v>81</v>
      </c>
    </row>
    <row r="121" spans="2:22" ht="18.75" customHeight="1">
      <c r="B121" s="16">
        <f>D118</f>
        <v>32.813852759316205</v>
      </c>
      <c r="C121" s="17">
        <f>E118</f>
        <v>12.40363634302156</v>
      </c>
      <c r="D121" s="1" t="s">
        <v>114</v>
      </c>
      <c r="E121" s="16">
        <f>L79</f>
        <v>20</v>
      </c>
      <c r="F121" s="17">
        <f>M79</f>
        <v>7.56</v>
      </c>
      <c r="G121" s="1" t="s">
        <v>115</v>
      </c>
      <c r="H121" s="16">
        <f>B121-E121</f>
        <v>12.813852759316205</v>
      </c>
      <c r="I121" s="17">
        <f>C121-F121</f>
        <v>4.8436363430215605</v>
      </c>
      <c r="J121" s="1" t="s">
        <v>6</v>
      </c>
    </row>
    <row r="124" spans="2:22" ht="18.75" customHeight="1">
      <c r="B124" s="51" t="s">
        <v>136</v>
      </c>
    </row>
    <row r="126" spans="2:22" ht="18.75" customHeight="1">
      <c r="B126" s="1" t="s">
        <v>148</v>
      </c>
      <c r="C126" s="22">
        <f>D140*2+D161+E159+D131*2</f>
        <v>1490</v>
      </c>
      <c r="D126" s="28">
        <f>E140*2+E161+F159+E131*2</f>
        <v>563.22</v>
      </c>
      <c r="E126" s="2" t="s">
        <v>147</v>
      </c>
    </row>
    <row r="127" spans="2:22" ht="18.75" customHeight="1" thickBot="1"/>
    <row r="128" spans="2:22" ht="18.75" customHeight="1" thickTop="1" thickBot="1">
      <c r="B128" s="11" t="s">
        <v>143</v>
      </c>
      <c r="G128" s="12">
        <v>15</v>
      </c>
      <c r="H128" s="13">
        <v>5.67</v>
      </c>
      <c r="I128" s="11" t="s">
        <v>62</v>
      </c>
      <c r="L128" s="12">
        <v>20</v>
      </c>
      <c r="M128" s="13">
        <v>7.56</v>
      </c>
      <c r="N128" s="11" t="s">
        <v>117</v>
      </c>
      <c r="P128" s="16">
        <f>D134</f>
        <v>35</v>
      </c>
      <c r="Q128" s="17">
        <f>K134</f>
        <v>1.89</v>
      </c>
      <c r="R128" s="11" t="s">
        <v>63</v>
      </c>
      <c r="T128" s="12">
        <v>15</v>
      </c>
      <c r="U128" s="13">
        <v>5.67</v>
      </c>
      <c r="V128" s="11" t="s">
        <v>64</v>
      </c>
    </row>
    <row r="129" spans="2:24" ht="18.75" customHeight="1" thickTop="1">
      <c r="V129" s="6"/>
      <c r="W129" s="6"/>
    </row>
    <row r="130" spans="2:24" ht="18.75" customHeight="1">
      <c r="G130" s="1" t="s">
        <v>65</v>
      </c>
      <c r="J130" s="1" t="s">
        <v>66</v>
      </c>
      <c r="V130" s="6"/>
      <c r="W130" s="6"/>
    </row>
    <row r="131" spans="2:24" ht="18.75" customHeight="1">
      <c r="B131" s="1" t="s">
        <v>67</v>
      </c>
      <c r="D131" s="16">
        <f>G131+J131</f>
        <v>155</v>
      </c>
      <c r="E131" s="17">
        <f>H131+K131</f>
        <v>58.59</v>
      </c>
      <c r="F131" s="1" t="s">
        <v>68</v>
      </c>
      <c r="G131" s="16">
        <f>J40</f>
        <v>140</v>
      </c>
      <c r="H131" s="17">
        <f>K40</f>
        <v>52.92</v>
      </c>
      <c r="I131" s="1" t="s">
        <v>69</v>
      </c>
      <c r="J131" s="16">
        <f>G128</f>
        <v>15</v>
      </c>
      <c r="K131" s="17">
        <f>H128</f>
        <v>5.67</v>
      </c>
      <c r="L131" s="6" t="s">
        <v>70</v>
      </c>
      <c r="V131" s="6"/>
      <c r="W131" s="6"/>
    </row>
    <row r="133" spans="2:24" ht="18.75" customHeight="1" thickBot="1">
      <c r="G133" s="25" t="s">
        <v>71</v>
      </c>
      <c r="H133" s="26"/>
      <c r="J133" s="25" t="s">
        <v>72</v>
      </c>
      <c r="K133" s="26"/>
    </row>
    <row r="134" spans="2:24" ht="18.75" customHeight="1" thickTop="1" thickBot="1">
      <c r="B134" s="1" t="s">
        <v>118</v>
      </c>
      <c r="D134" s="16">
        <f>G134+J134</f>
        <v>35</v>
      </c>
      <c r="E134" s="17">
        <f>H134+K134</f>
        <v>13.23</v>
      </c>
      <c r="F134" s="27" t="s">
        <v>68</v>
      </c>
      <c r="G134" s="12">
        <v>30</v>
      </c>
      <c r="H134" s="13">
        <v>11.34</v>
      </c>
      <c r="I134" s="27" t="s">
        <v>75</v>
      </c>
      <c r="J134" s="12">
        <v>5</v>
      </c>
      <c r="K134" s="13">
        <v>1.89</v>
      </c>
      <c r="L134" s="1" t="s">
        <v>6</v>
      </c>
      <c r="X134" s="6"/>
    </row>
    <row r="135" spans="2:24" ht="18.75" customHeight="1" thickTop="1"/>
    <row r="136" spans="2:24" ht="18.75" customHeight="1">
      <c r="G136" s="1" t="s">
        <v>76</v>
      </c>
      <c r="J136" s="20" t="s">
        <v>119</v>
      </c>
      <c r="K136" s="21"/>
      <c r="X136" s="6"/>
    </row>
    <row r="137" spans="2:24" ht="18.75" customHeight="1">
      <c r="B137" s="1" t="s">
        <v>78</v>
      </c>
      <c r="D137" s="16">
        <f>G137+J137</f>
        <v>445</v>
      </c>
      <c r="E137" s="17">
        <f>H137+K137</f>
        <v>168.20999999999998</v>
      </c>
      <c r="F137" s="1" t="s">
        <v>68</v>
      </c>
      <c r="G137" s="16">
        <f>B40</f>
        <v>442</v>
      </c>
      <c r="H137" s="17">
        <f>C40</f>
        <v>167.07599999999999</v>
      </c>
      <c r="I137" s="18" t="s">
        <v>69</v>
      </c>
      <c r="J137" s="14">
        <v>3</v>
      </c>
      <c r="K137" s="15">
        <v>1.1339999999999999</v>
      </c>
      <c r="L137" s="1" t="s">
        <v>6</v>
      </c>
      <c r="V137" s="6"/>
      <c r="W137" s="6"/>
      <c r="X137" s="6"/>
    </row>
    <row r="138" spans="2:24" ht="18.75" customHeight="1">
      <c r="V138" s="6"/>
      <c r="W138" s="6"/>
      <c r="X138" s="6"/>
    </row>
    <row r="139" spans="2:24" ht="18.75" customHeight="1">
      <c r="G139" s="1" t="s">
        <v>79</v>
      </c>
      <c r="J139" s="1" t="s">
        <v>80</v>
      </c>
      <c r="L139" s="1" t="s">
        <v>81</v>
      </c>
      <c r="P139" s="1" t="s">
        <v>120</v>
      </c>
      <c r="V139" s="6"/>
      <c r="W139" s="6"/>
      <c r="X139" s="6"/>
    </row>
    <row r="140" spans="2:24" ht="18.75" customHeight="1">
      <c r="B140" s="1" t="s">
        <v>83</v>
      </c>
      <c r="D140" s="16">
        <f>G140+J140+M140+P140</f>
        <v>505</v>
      </c>
      <c r="E140" s="17">
        <f>H140+K140+N140+Q140</f>
        <v>190.88999999999996</v>
      </c>
      <c r="F140" s="1" t="s">
        <v>68</v>
      </c>
      <c r="G140" s="16">
        <f>D137</f>
        <v>445</v>
      </c>
      <c r="H140" s="17">
        <f>E137</f>
        <v>168.20999999999998</v>
      </c>
      <c r="I140" s="1" t="s">
        <v>69</v>
      </c>
      <c r="J140" s="16">
        <f>D38</f>
        <v>5</v>
      </c>
      <c r="K140" s="17">
        <f>E38</f>
        <v>1.89</v>
      </c>
      <c r="L140" s="1" t="s">
        <v>69</v>
      </c>
      <c r="M140" s="16">
        <f>L128</f>
        <v>20</v>
      </c>
      <c r="N140" s="17">
        <f>M128</f>
        <v>7.56</v>
      </c>
      <c r="O140" s="6" t="s">
        <v>121</v>
      </c>
      <c r="P140" s="16">
        <f>D134</f>
        <v>35</v>
      </c>
      <c r="Q140" s="17">
        <f>E134</f>
        <v>13.23</v>
      </c>
      <c r="R140" s="6" t="s">
        <v>6</v>
      </c>
      <c r="V140" s="6"/>
      <c r="W140" s="6"/>
      <c r="X140" s="6"/>
    </row>
    <row r="141" spans="2:24" ht="18.75" customHeight="1">
      <c r="V141" s="6"/>
      <c r="W141" s="6"/>
      <c r="X141" s="6"/>
    </row>
    <row r="142" spans="2:24" ht="18.75" customHeight="1">
      <c r="B142" s="1" t="s">
        <v>122</v>
      </c>
      <c r="D142" s="16">
        <f>H142-L142</f>
        <v>385</v>
      </c>
      <c r="E142" s="17">
        <f>I142-M142</f>
        <v>145.52999999999997</v>
      </c>
      <c r="F142" s="1" t="s">
        <v>123</v>
      </c>
      <c r="H142" s="16">
        <f>D137</f>
        <v>445</v>
      </c>
      <c r="I142" s="17">
        <f>E137</f>
        <v>168.20999999999998</v>
      </c>
      <c r="J142" s="1" t="s">
        <v>296</v>
      </c>
      <c r="L142" s="16">
        <f>N40</f>
        <v>60</v>
      </c>
      <c r="M142" s="17">
        <f>O40</f>
        <v>22.68</v>
      </c>
      <c r="N142" s="1" t="s">
        <v>6</v>
      </c>
      <c r="V142" s="6"/>
      <c r="W142" s="6"/>
      <c r="X142" s="6"/>
    </row>
    <row r="143" spans="2:24" ht="18.75" customHeight="1">
      <c r="V143" s="6"/>
      <c r="W143" s="6"/>
      <c r="X143" s="6"/>
    </row>
    <row r="144" spans="2:24" ht="18.75" customHeight="1">
      <c r="V144" s="6"/>
      <c r="W144" s="6"/>
      <c r="X144" s="6"/>
    </row>
    <row r="145" spans="2:24" ht="18.75" customHeight="1">
      <c r="B145" s="1" t="s">
        <v>137</v>
      </c>
      <c r="D145" s="16">
        <f>H145+L145+P145</f>
        <v>425</v>
      </c>
      <c r="E145" s="17">
        <f>I145+M145+Q145</f>
        <v>160.64999999999998</v>
      </c>
      <c r="F145" s="1" t="s">
        <v>124</v>
      </c>
      <c r="H145" s="16">
        <f>D142</f>
        <v>385</v>
      </c>
      <c r="I145" s="17">
        <f>E142</f>
        <v>145.52999999999997</v>
      </c>
      <c r="J145" s="1" t="s">
        <v>125</v>
      </c>
      <c r="L145" s="14">
        <v>20</v>
      </c>
      <c r="M145" s="24">
        <v>7.56</v>
      </c>
      <c r="N145" s="23" t="s">
        <v>126</v>
      </c>
      <c r="P145" s="14">
        <v>20</v>
      </c>
      <c r="Q145" s="24">
        <v>7.56</v>
      </c>
      <c r="R145" s="23" t="s">
        <v>70</v>
      </c>
      <c r="V145" s="6"/>
      <c r="W145" s="6"/>
      <c r="X145" s="6"/>
    </row>
    <row r="146" spans="2:24" ht="18.75" customHeight="1">
      <c r="B146" s="6"/>
      <c r="C146" s="6"/>
      <c r="D146" s="6"/>
      <c r="E146" s="6"/>
      <c r="F146" s="6"/>
      <c r="G146" s="6"/>
      <c r="H146" s="6"/>
      <c r="I146" s="6"/>
      <c r="J146" s="6"/>
      <c r="K146" s="6"/>
      <c r="T146" s="6"/>
      <c r="U146" s="6"/>
      <c r="V146" s="6"/>
      <c r="W146" s="6"/>
      <c r="X146" s="6"/>
    </row>
    <row r="147" spans="2:24" ht="18.75" customHeight="1">
      <c r="B147" s="1" t="s">
        <v>90</v>
      </c>
      <c r="D147" s="16">
        <f>H147+L147</f>
        <v>217</v>
      </c>
      <c r="E147" s="17">
        <f>I147+M147</f>
        <v>82.025999999999996</v>
      </c>
      <c r="F147" s="1" t="s">
        <v>127</v>
      </c>
      <c r="H147" s="16">
        <f>P40</f>
        <v>215</v>
      </c>
      <c r="I147" s="17">
        <f>Q40</f>
        <v>81.27</v>
      </c>
      <c r="J147" s="1" t="s">
        <v>128</v>
      </c>
      <c r="L147" s="14">
        <v>2</v>
      </c>
      <c r="M147" s="24">
        <v>0.75600000000000001</v>
      </c>
      <c r="N147" s="1" t="s">
        <v>30</v>
      </c>
      <c r="V147" s="6"/>
      <c r="W147" s="6"/>
      <c r="X147" s="6"/>
    </row>
    <row r="148" spans="2:24" ht="18.75" customHeight="1">
      <c r="G148" s="20"/>
      <c r="H148" s="21"/>
      <c r="V148" s="6"/>
      <c r="W148" s="6"/>
    </row>
    <row r="149" spans="2:24" ht="18.75" customHeight="1">
      <c r="B149" s="1" t="s">
        <v>92</v>
      </c>
      <c r="F149" s="18"/>
      <c r="G149" s="14">
        <v>2</v>
      </c>
      <c r="H149" s="24">
        <v>0.75600000000000001</v>
      </c>
      <c r="I149" s="6" t="s">
        <v>64</v>
      </c>
      <c r="Q149" s="16"/>
      <c r="R149" s="17"/>
      <c r="V149" s="6"/>
      <c r="W149" s="6"/>
    </row>
    <row r="150" spans="2:24" ht="18.75" customHeight="1">
      <c r="E150" s="6"/>
      <c r="F150" s="6"/>
      <c r="G150" s="6"/>
      <c r="H150" s="6"/>
      <c r="I150" s="6"/>
      <c r="J150" s="6"/>
      <c r="K150" s="6"/>
      <c r="L150" s="6"/>
      <c r="M150" s="6"/>
      <c r="N150" s="6"/>
      <c r="O150" s="6"/>
      <c r="P150" s="6"/>
      <c r="Q150" s="6"/>
      <c r="R150" s="6"/>
      <c r="S150" s="6"/>
      <c r="V150" s="6"/>
      <c r="W150" s="6"/>
    </row>
    <row r="151" spans="2:24" ht="18.75" customHeight="1">
      <c r="B151" s="1" t="s">
        <v>129</v>
      </c>
      <c r="D151" s="16">
        <f>SQRT((D137-N40-D147)^2+(I48-G149)^2)</f>
        <v>171.81385275931623</v>
      </c>
      <c r="E151" s="17">
        <f>SQRT((E137-O40-E147)^2+(J48-H149)^2)</f>
        <v>64.945636343021519</v>
      </c>
      <c r="F151" s="1" t="s">
        <v>298</v>
      </c>
      <c r="V151" s="6"/>
      <c r="W151" s="6"/>
    </row>
    <row r="152" spans="2:24" ht="18.75" customHeight="1">
      <c r="U152" s="6"/>
      <c r="V152" s="6"/>
      <c r="W152" s="6"/>
    </row>
    <row r="153" spans="2:24" ht="18.75" customHeight="1">
      <c r="B153" s="1" t="s">
        <v>96</v>
      </c>
      <c r="D153" s="16">
        <f>I153+M153+Q153</f>
        <v>262.81385275931621</v>
      </c>
      <c r="E153" s="17">
        <f>J153+N153+R153</f>
        <v>99.343636343021529</v>
      </c>
      <c r="F153" s="1" t="s">
        <v>130</v>
      </c>
      <c r="I153" s="16">
        <f>F38+D38+3.5+(D40-5)</f>
        <v>31.5</v>
      </c>
      <c r="J153" s="17">
        <f>G38+E38+1.323+(E40-1.89)</f>
        <v>11.907000000000002</v>
      </c>
      <c r="K153" s="1" t="s">
        <v>131</v>
      </c>
      <c r="M153" s="16">
        <f>N40+1</f>
        <v>61</v>
      </c>
      <c r="N153" s="17">
        <f>O40+0.378</f>
        <v>23.058</v>
      </c>
      <c r="O153" s="1" t="s">
        <v>132</v>
      </c>
      <c r="Q153" s="16">
        <f>D151-1.5</f>
        <v>170.31385275931623</v>
      </c>
      <c r="R153" s="17">
        <f>E151-0.567</f>
        <v>64.378636343021526</v>
      </c>
      <c r="S153" s="1" t="s">
        <v>6</v>
      </c>
      <c r="W153" s="6"/>
    </row>
    <row r="155" spans="2:24" ht="18.75" customHeight="1">
      <c r="B155" s="1" t="s">
        <v>99</v>
      </c>
      <c r="D155" s="16">
        <f>H155+L155+Q155</f>
        <v>287.81385275931621</v>
      </c>
      <c r="E155" s="17">
        <f>I155+M155+R155</f>
        <v>108.79363634302153</v>
      </c>
      <c r="F155" s="1" t="s">
        <v>133</v>
      </c>
      <c r="H155" s="16">
        <f>D153</f>
        <v>262.81385275931621</v>
      </c>
      <c r="I155" s="17">
        <f>E153</f>
        <v>99.343636343021529</v>
      </c>
      <c r="J155" s="1" t="s">
        <v>134</v>
      </c>
      <c r="L155" s="16">
        <f>T128</f>
        <v>15</v>
      </c>
      <c r="M155" s="17">
        <f>U128</f>
        <v>5.67</v>
      </c>
      <c r="N155" s="6" t="s">
        <v>299</v>
      </c>
      <c r="Q155" s="14">
        <v>10</v>
      </c>
      <c r="R155" s="24">
        <v>3.78</v>
      </c>
      <c r="S155" s="23" t="s">
        <v>70</v>
      </c>
    </row>
    <row r="156" spans="2:24" ht="18.75" customHeight="1">
      <c r="N156" s="21"/>
      <c r="U156" s="6"/>
    </row>
    <row r="157" spans="2:24" ht="18.75" customHeight="1">
      <c r="B157" s="1" t="s">
        <v>104</v>
      </c>
      <c r="D157" s="16">
        <f>H157+M157</f>
        <v>140</v>
      </c>
      <c r="E157" s="17">
        <f>I157+N157</f>
        <v>52.92</v>
      </c>
      <c r="F157" s="1" t="s">
        <v>135</v>
      </c>
      <c r="H157" s="16">
        <f>R38</f>
        <v>130</v>
      </c>
      <c r="I157" s="17">
        <f>S38</f>
        <v>49.14</v>
      </c>
      <c r="J157" s="1" t="s">
        <v>75</v>
      </c>
      <c r="K157" s="1" t="s">
        <v>103</v>
      </c>
      <c r="M157" s="14">
        <v>10</v>
      </c>
      <c r="N157" s="24">
        <v>3.78</v>
      </c>
      <c r="O157" s="1" t="s">
        <v>100</v>
      </c>
    </row>
    <row r="159" spans="2:24" ht="18.75" customHeight="1">
      <c r="B159" s="1" t="s">
        <v>146</v>
      </c>
      <c r="E159" s="52">
        <f>E170-H172+5+15+5</f>
        <v>95</v>
      </c>
      <c r="F159" s="17">
        <f>F170-I172+1.89+5.67+1.89</f>
        <v>35.910000000000004</v>
      </c>
      <c r="G159" s="1" t="s">
        <v>70</v>
      </c>
      <c r="X159" s="6"/>
    </row>
    <row r="160" spans="2:24" ht="18.75" customHeight="1">
      <c r="X160" s="6"/>
    </row>
    <row r="161" spans="1:24" ht="18.75" customHeight="1">
      <c r="B161" s="1" t="s">
        <v>144</v>
      </c>
      <c r="D161" s="14">
        <v>75</v>
      </c>
      <c r="E161" s="24">
        <v>28.35</v>
      </c>
      <c r="F161" s="6" t="s">
        <v>64</v>
      </c>
      <c r="X161" s="6"/>
    </row>
    <row r="163" spans="1:24" ht="18.75" customHeight="1">
      <c r="X163" s="6"/>
    </row>
    <row r="164" spans="1:24" ht="18.75" customHeight="1">
      <c r="B164" s="2" t="s">
        <v>54</v>
      </c>
      <c r="D164" s="1" t="s">
        <v>57</v>
      </c>
      <c r="H164" s="30"/>
      <c r="I164" s="30"/>
      <c r="M164" s="2" t="s">
        <v>55</v>
      </c>
      <c r="O164" s="1" t="s">
        <v>56</v>
      </c>
      <c r="R164" s="30"/>
      <c r="S164" s="30"/>
      <c r="T164" s="30"/>
    </row>
    <row r="165" spans="1:24" ht="18.75" customHeight="1">
      <c r="B165" s="3" t="s">
        <v>27</v>
      </c>
      <c r="C165" s="4"/>
      <c r="D165" s="158"/>
      <c r="E165" s="4" t="s">
        <v>28</v>
      </c>
      <c r="F165" s="4"/>
      <c r="G165" s="158"/>
      <c r="H165" s="6" t="s">
        <v>29</v>
      </c>
      <c r="I165" s="6"/>
      <c r="J165" s="7"/>
      <c r="M165" s="3" t="s">
        <v>27</v>
      </c>
      <c r="N165" s="4"/>
      <c r="O165" s="4"/>
      <c r="P165" s="5" t="s">
        <v>28</v>
      </c>
      <c r="Q165" s="4"/>
      <c r="R165" s="158"/>
      <c r="S165" s="6" t="s">
        <v>29</v>
      </c>
      <c r="T165" s="6"/>
      <c r="U165" s="7"/>
    </row>
    <row r="166" spans="1:24" ht="18.75" customHeight="1">
      <c r="B166" s="42">
        <v>400</v>
      </c>
      <c r="C166" s="29">
        <v>151.19999999999999</v>
      </c>
      <c r="D166" s="158" t="s">
        <v>6</v>
      </c>
      <c r="E166" s="43">
        <v>5</v>
      </c>
      <c r="F166" s="29">
        <v>1.89</v>
      </c>
      <c r="G166" s="158" t="s">
        <v>30</v>
      </c>
      <c r="H166" s="43">
        <v>165</v>
      </c>
      <c r="I166" s="29">
        <v>62.37</v>
      </c>
      <c r="J166" s="8" t="s">
        <v>30</v>
      </c>
      <c r="M166" s="42">
        <v>420</v>
      </c>
      <c r="N166" s="29">
        <v>158.76</v>
      </c>
      <c r="O166" s="158" t="s">
        <v>6</v>
      </c>
      <c r="P166" s="43">
        <v>5</v>
      </c>
      <c r="Q166" s="29">
        <v>1.89</v>
      </c>
      <c r="R166" s="158" t="s">
        <v>30</v>
      </c>
      <c r="S166" s="43">
        <v>175</v>
      </c>
      <c r="T166" s="29">
        <v>66.150000000000006</v>
      </c>
      <c r="U166" s="8" t="s">
        <v>30</v>
      </c>
    </row>
    <row r="167" spans="1:24" ht="18.75" customHeight="1">
      <c r="A167" s="34"/>
      <c r="B167" s="44" t="s">
        <v>31</v>
      </c>
      <c r="C167" s="41"/>
      <c r="D167" s="40"/>
      <c r="E167" s="1" t="s">
        <v>32</v>
      </c>
      <c r="F167" s="3"/>
      <c r="G167" s="158"/>
      <c r="H167" s="4" t="s">
        <v>33</v>
      </c>
      <c r="I167" s="4"/>
      <c r="J167" s="8"/>
      <c r="L167" s="34"/>
      <c r="M167" s="44" t="s">
        <v>31</v>
      </c>
      <c r="N167" s="41"/>
      <c r="O167" s="40"/>
      <c r="P167" s="1" t="s">
        <v>32</v>
      </c>
      <c r="Q167" s="3"/>
      <c r="R167" s="158"/>
      <c r="S167" s="4" t="s">
        <v>33</v>
      </c>
      <c r="T167" s="4"/>
      <c r="U167" s="8"/>
    </row>
    <row r="168" spans="1:24" ht="18.75" customHeight="1">
      <c r="A168" s="34"/>
      <c r="B168" s="42">
        <f>B166+E166+E168</f>
        <v>410</v>
      </c>
      <c r="C168" s="29">
        <f>C166+F166+F168</f>
        <v>154.97999999999996</v>
      </c>
      <c r="D168" s="47" t="s">
        <v>30</v>
      </c>
      <c r="E168" s="43">
        <v>5</v>
      </c>
      <c r="F168" s="29">
        <v>1.89</v>
      </c>
      <c r="G168" s="158" t="s">
        <v>30</v>
      </c>
      <c r="H168" s="43">
        <f>H166-B172</f>
        <v>80</v>
      </c>
      <c r="I168" s="29">
        <f>I166-C172</f>
        <v>30.239999999999995</v>
      </c>
      <c r="J168" s="8" t="s">
        <v>30</v>
      </c>
      <c r="L168" s="34"/>
      <c r="M168" s="42">
        <f>M166+P166+P168</f>
        <v>430</v>
      </c>
      <c r="N168" s="29">
        <f>N166+Q166+Q168</f>
        <v>162.53999999999996</v>
      </c>
      <c r="O168" s="40" t="s">
        <v>30</v>
      </c>
      <c r="P168" s="43">
        <v>5</v>
      </c>
      <c r="Q168" s="29">
        <v>1.89</v>
      </c>
      <c r="R168" s="158" t="s">
        <v>30</v>
      </c>
      <c r="S168" s="43">
        <f>S166-M172</f>
        <v>85</v>
      </c>
      <c r="T168" s="29">
        <f>T166-N172</f>
        <v>32.130000000000003</v>
      </c>
      <c r="U168" s="8" t="s">
        <v>30</v>
      </c>
    </row>
    <row r="169" spans="1:24" ht="18.75" customHeight="1">
      <c r="A169" s="34"/>
      <c r="B169" s="1" t="s">
        <v>34</v>
      </c>
      <c r="D169" s="47"/>
      <c r="E169" s="1" t="s">
        <v>35</v>
      </c>
      <c r="F169" s="41"/>
      <c r="G169" s="40"/>
      <c r="H169" s="1" t="s">
        <v>36</v>
      </c>
      <c r="J169" s="45"/>
      <c r="L169" s="34"/>
      <c r="M169" s="1" t="s">
        <v>34</v>
      </c>
      <c r="O169" s="47"/>
      <c r="P169" s="1" t="s">
        <v>35</v>
      </c>
      <c r="Q169" s="41"/>
      <c r="R169" s="40"/>
      <c r="S169" s="1" t="s">
        <v>36</v>
      </c>
      <c r="U169" s="45"/>
    </row>
    <row r="170" spans="1:24" ht="18.75" customHeight="1">
      <c r="A170" s="34"/>
      <c r="B170" s="42">
        <v>85</v>
      </c>
      <c r="C170" s="29">
        <v>32.130000000000003</v>
      </c>
      <c r="D170" s="158" t="s">
        <v>30</v>
      </c>
      <c r="E170" s="43">
        <v>130</v>
      </c>
      <c r="F170" s="46">
        <v>49.14</v>
      </c>
      <c r="G170" s="47" t="s">
        <v>6</v>
      </c>
      <c r="H170" s="43">
        <v>60</v>
      </c>
      <c r="I170" s="29">
        <v>22.68</v>
      </c>
      <c r="J170" s="8" t="s">
        <v>30</v>
      </c>
      <c r="L170" s="34"/>
      <c r="M170" s="42">
        <v>90</v>
      </c>
      <c r="N170" s="29">
        <v>34.020000000000003</v>
      </c>
      <c r="O170" s="158" t="s">
        <v>30</v>
      </c>
      <c r="P170" s="43">
        <v>130</v>
      </c>
      <c r="Q170" s="46">
        <v>49.14</v>
      </c>
      <c r="R170" s="47" t="s">
        <v>6</v>
      </c>
      <c r="S170" s="43">
        <v>60</v>
      </c>
      <c r="T170" s="29">
        <v>22.68</v>
      </c>
      <c r="U170" s="8" t="s">
        <v>30</v>
      </c>
    </row>
    <row r="171" spans="1:24" ht="18.75" customHeight="1">
      <c r="A171" s="34"/>
      <c r="B171" s="4" t="s">
        <v>37</v>
      </c>
      <c r="C171" s="4"/>
      <c r="D171" s="158"/>
      <c r="E171" s="4" t="s">
        <v>38</v>
      </c>
      <c r="F171" s="4"/>
      <c r="G171" s="158"/>
      <c r="H171" s="4" t="s">
        <v>39</v>
      </c>
      <c r="I171" s="4"/>
      <c r="J171" s="8"/>
      <c r="L171" s="34"/>
      <c r="M171" s="4" t="s">
        <v>37</v>
      </c>
      <c r="N171" s="4"/>
      <c r="O171" s="158"/>
      <c r="P171" s="4" t="s">
        <v>38</v>
      </c>
      <c r="Q171" s="4"/>
      <c r="R171" s="158"/>
      <c r="S171" s="4" t="s">
        <v>39</v>
      </c>
      <c r="T171" s="4"/>
      <c r="U171" s="8"/>
    </row>
    <row r="172" spans="1:24" ht="18.75" customHeight="1">
      <c r="A172" s="34"/>
      <c r="B172" s="42">
        <v>85</v>
      </c>
      <c r="C172" s="29">
        <v>32.130000000000003</v>
      </c>
      <c r="D172" s="158" t="s">
        <v>30</v>
      </c>
      <c r="E172" s="43">
        <v>5</v>
      </c>
      <c r="F172" s="29">
        <v>1.89</v>
      </c>
      <c r="G172" s="158" t="s">
        <v>30</v>
      </c>
      <c r="H172" s="43">
        <v>60</v>
      </c>
      <c r="I172" s="29">
        <v>22.68</v>
      </c>
      <c r="J172" s="8" t="s">
        <v>30</v>
      </c>
      <c r="L172" s="34"/>
      <c r="M172" s="42">
        <v>90</v>
      </c>
      <c r="N172" s="29">
        <v>34.020000000000003</v>
      </c>
      <c r="O172" s="158" t="s">
        <v>30</v>
      </c>
      <c r="P172" s="43">
        <v>5</v>
      </c>
      <c r="Q172" s="29">
        <v>1.89</v>
      </c>
      <c r="R172" s="158" t="s">
        <v>30</v>
      </c>
      <c r="S172" s="43">
        <v>60</v>
      </c>
      <c r="T172" s="29">
        <v>22.68</v>
      </c>
      <c r="U172" s="8" t="s">
        <v>30</v>
      </c>
    </row>
    <row r="173" spans="1:24" ht="18.75" customHeight="1">
      <c r="A173" s="34"/>
      <c r="B173" s="4" t="s">
        <v>40</v>
      </c>
      <c r="C173" s="4"/>
      <c r="D173" s="158"/>
      <c r="E173" s="4" t="s">
        <v>41</v>
      </c>
      <c r="F173" s="4"/>
      <c r="G173" s="158"/>
      <c r="H173" s="4" t="s">
        <v>42</v>
      </c>
      <c r="I173" s="4"/>
      <c r="J173" s="8"/>
      <c r="L173" s="34"/>
      <c r="M173" s="4" t="s">
        <v>40</v>
      </c>
      <c r="N173" s="4"/>
      <c r="O173" s="158"/>
      <c r="P173" s="4" t="s">
        <v>41</v>
      </c>
      <c r="Q173" s="4"/>
      <c r="R173" s="158"/>
      <c r="S173" s="4" t="s">
        <v>42</v>
      </c>
      <c r="T173" s="4"/>
      <c r="U173" s="8"/>
    </row>
    <row r="174" spans="1:24" ht="18.75" customHeight="1">
      <c r="A174" s="34"/>
      <c r="B174" s="42">
        <v>35</v>
      </c>
      <c r="C174" s="29">
        <v>13.23</v>
      </c>
      <c r="D174" s="158" t="s">
        <v>30</v>
      </c>
      <c r="E174" s="43">
        <v>60</v>
      </c>
      <c r="F174" s="29">
        <v>22.68</v>
      </c>
      <c r="G174" s="158" t="s">
        <v>30</v>
      </c>
      <c r="H174" s="43">
        <v>23</v>
      </c>
      <c r="I174" s="29">
        <v>8.6940000000000008</v>
      </c>
      <c r="J174" s="8" t="s">
        <v>30</v>
      </c>
      <c r="L174" s="34"/>
      <c r="M174" s="42">
        <v>35</v>
      </c>
      <c r="N174" s="29">
        <v>13.23</v>
      </c>
      <c r="O174" s="158" t="s">
        <v>30</v>
      </c>
      <c r="P174" s="43">
        <v>60</v>
      </c>
      <c r="Q174" s="29">
        <v>22.68</v>
      </c>
      <c r="R174" s="158" t="s">
        <v>30</v>
      </c>
      <c r="S174" s="43">
        <v>23</v>
      </c>
      <c r="T174" s="29">
        <v>8.6940000000000008</v>
      </c>
      <c r="U174" s="8" t="s">
        <v>30</v>
      </c>
    </row>
    <row r="175" spans="1:24" ht="18.75" customHeight="1">
      <c r="A175" s="34"/>
      <c r="B175" s="4" t="s">
        <v>43</v>
      </c>
      <c r="C175" s="3"/>
      <c r="D175" s="158"/>
      <c r="E175" s="4" t="s">
        <v>44</v>
      </c>
      <c r="F175" s="4"/>
      <c r="G175" s="158"/>
      <c r="H175" s="4" t="s">
        <v>45</v>
      </c>
      <c r="I175" s="4"/>
      <c r="J175" s="8"/>
      <c r="L175" s="34"/>
      <c r="M175" s="4" t="s">
        <v>43</v>
      </c>
      <c r="N175" s="3"/>
      <c r="O175" s="158"/>
      <c r="P175" s="4" t="s">
        <v>44</v>
      </c>
      <c r="Q175" s="4"/>
      <c r="R175" s="158"/>
      <c r="S175" s="4" t="s">
        <v>45</v>
      </c>
      <c r="T175" s="4"/>
      <c r="U175" s="8"/>
    </row>
    <row r="176" spans="1:24" ht="18.75" customHeight="1">
      <c r="A176" s="34"/>
      <c r="B176" s="42">
        <v>105</v>
      </c>
      <c r="C176" s="29">
        <v>39.69</v>
      </c>
      <c r="D176" s="159" t="s">
        <v>6</v>
      </c>
      <c r="E176" s="43">
        <v>200</v>
      </c>
      <c r="F176" s="29">
        <v>75.599999999999994</v>
      </c>
      <c r="G176" s="159" t="s">
        <v>30</v>
      </c>
      <c r="H176" s="43">
        <v>130</v>
      </c>
      <c r="I176" s="29">
        <v>49.14</v>
      </c>
      <c r="J176" s="8" t="s">
        <v>30</v>
      </c>
      <c r="L176" s="34"/>
      <c r="M176" s="42">
        <v>105</v>
      </c>
      <c r="N176" s="29">
        <v>39.69</v>
      </c>
      <c r="O176" s="159" t="s">
        <v>6</v>
      </c>
      <c r="P176" s="43">
        <v>210</v>
      </c>
      <c r="Q176" s="29">
        <v>79.38</v>
      </c>
      <c r="R176" s="159" t="s">
        <v>30</v>
      </c>
      <c r="S176" s="43">
        <v>130</v>
      </c>
      <c r="T176" s="29">
        <v>49.14</v>
      </c>
      <c r="U176" s="8" t="s">
        <v>30</v>
      </c>
    </row>
    <row r="177" spans="1:24" ht="18.75" customHeight="1">
      <c r="A177" s="34"/>
      <c r="B177" s="1" t="s">
        <v>46</v>
      </c>
      <c r="D177" s="158"/>
      <c r="E177" s="4" t="s">
        <v>47</v>
      </c>
      <c r="F177" s="4"/>
      <c r="G177" s="158"/>
      <c r="H177" s="4" t="s">
        <v>48</v>
      </c>
      <c r="I177" s="4"/>
      <c r="J177" s="8"/>
      <c r="L177" s="34"/>
      <c r="M177" s="1" t="s">
        <v>46</v>
      </c>
      <c r="O177" s="158"/>
      <c r="P177" s="4" t="s">
        <v>47</v>
      </c>
      <c r="Q177" s="4"/>
      <c r="R177" s="158"/>
      <c r="S177" s="4" t="s">
        <v>48</v>
      </c>
      <c r="T177" s="4"/>
      <c r="U177" s="8"/>
    </row>
    <row r="178" spans="1:24" ht="18.75" customHeight="1">
      <c r="A178" s="34"/>
      <c r="B178" s="42">
        <v>75</v>
      </c>
      <c r="C178" s="29">
        <v>28.35</v>
      </c>
      <c r="D178" s="158" t="s">
        <v>30</v>
      </c>
      <c r="E178" s="43">
        <v>75</v>
      </c>
      <c r="F178" s="29">
        <v>28.35</v>
      </c>
      <c r="G178" s="158" t="s">
        <v>6</v>
      </c>
      <c r="H178" s="43">
        <v>58</v>
      </c>
      <c r="I178" s="29">
        <v>21.923999999999999</v>
      </c>
      <c r="J178" s="8" t="s">
        <v>30</v>
      </c>
      <c r="L178" s="34"/>
      <c r="M178" s="42">
        <v>80</v>
      </c>
      <c r="N178" s="29">
        <v>30.24</v>
      </c>
      <c r="O178" s="158" t="s">
        <v>30</v>
      </c>
      <c r="P178" s="43">
        <v>80</v>
      </c>
      <c r="Q178" s="29">
        <v>30.24</v>
      </c>
      <c r="R178" s="158" t="s">
        <v>6</v>
      </c>
      <c r="S178" s="43">
        <v>63</v>
      </c>
      <c r="T178" s="29">
        <v>23.814</v>
      </c>
      <c r="U178" s="8" t="s">
        <v>30</v>
      </c>
    </row>
    <row r="179" spans="1:24" ht="18.75" customHeight="1">
      <c r="A179" s="34"/>
      <c r="B179" s="4" t="s">
        <v>49</v>
      </c>
      <c r="C179" s="4"/>
      <c r="D179" s="158"/>
      <c r="E179" s="4" t="s">
        <v>50</v>
      </c>
      <c r="F179" s="4"/>
      <c r="G179" s="158"/>
      <c r="H179" s="9" t="s">
        <v>51</v>
      </c>
      <c r="I179" s="9"/>
      <c r="J179" s="10"/>
      <c r="L179" s="34"/>
      <c r="M179" s="4" t="s">
        <v>49</v>
      </c>
      <c r="N179" s="4"/>
      <c r="O179" s="158"/>
      <c r="P179" s="4" t="s">
        <v>50</v>
      </c>
      <c r="Q179" s="4"/>
      <c r="R179" s="158"/>
      <c r="S179" s="9" t="s">
        <v>51</v>
      </c>
      <c r="T179" s="9"/>
      <c r="U179" s="10"/>
    </row>
    <row r="180" spans="1:24" ht="18.75" customHeight="1">
      <c r="A180" s="34"/>
      <c r="B180" s="42">
        <v>75</v>
      </c>
      <c r="C180" s="29">
        <v>28.35</v>
      </c>
      <c r="D180" s="158" t="s">
        <v>6</v>
      </c>
      <c r="E180" s="43">
        <v>60</v>
      </c>
      <c r="F180" s="29">
        <v>22.68</v>
      </c>
      <c r="G180" s="158" t="s">
        <v>30</v>
      </c>
      <c r="H180" s="43">
        <v>56</v>
      </c>
      <c r="I180" s="29">
        <v>21.167999999999999</v>
      </c>
      <c r="J180" s="8" t="s">
        <v>30</v>
      </c>
      <c r="L180" s="34"/>
      <c r="M180" s="42">
        <v>80</v>
      </c>
      <c r="N180" s="29">
        <v>30.24</v>
      </c>
      <c r="O180" s="158" t="s">
        <v>6</v>
      </c>
      <c r="P180" s="43">
        <v>65</v>
      </c>
      <c r="Q180" s="29">
        <v>24.57</v>
      </c>
      <c r="R180" s="158" t="s">
        <v>30</v>
      </c>
      <c r="S180" s="43">
        <v>61</v>
      </c>
      <c r="T180" s="29">
        <v>23.058</v>
      </c>
      <c r="U180" s="8" t="s">
        <v>30</v>
      </c>
    </row>
    <row r="181" spans="1:24" ht="18.75" customHeight="1">
      <c r="A181" s="34"/>
      <c r="B181" s="4" t="s">
        <v>52</v>
      </c>
      <c r="C181" s="4"/>
      <c r="D181" s="158"/>
      <c r="E181" s="4" t="s">
        <v>53</v>
      </c>
      <c r="F181" s="4"/>
      <c r="G181" s="158"/>
      <c r="H181" s="6"/>
      <c r="I181" s="6"/>
      <c r="L181" s="34"/>
      <c r="M181" s="4" t="s">
        <v>52</v>
      </c>
      <c r="N181" s="4"/>
      <c r="O181" s="158"/>
      <c r="P181" s="4" t="s">
        <v>53</v>
      </c>
      <c r="Q181" s="4"/>
      <c r="R181" s="158"/>
      <c r="S181" s="6"/>
      <c r="T181" s="6"/>
      <c r="U181" s="6"/>
    </row>
    <row r="182" spans="1:24" ht="18.75" customHeight="1">
      <c r="B182" s="42">
        <v>40</v>
      </c>
      <c r="C182" s="29">
        <v>15.12</v>
      </c>
      <c r="D182" s="158" t="s">
        <v>30</v>
      </c>
      <c r="E182" s="43">
        <v>38</v>
      </c>
      <c r="F182" s="29">
        <v>14.364000000000001</v>
      </c>
      <c r="G182" s="159" t="s">
        <v>30</v>
      </c>
      <c r="H182" s="6"/>
      <c r="I182" s="6"/>
      <c r="M182" s="42">
        <v>40</v>
      </c>
      <c r="N182" s="29">
        <v>15.12</v>
      </c>
      <c r="O182" s="158" t="s">
        <v>30</v>
      </c>
      <c r="P182" s="43">
        <v>38</v>
      </c>
      <c r="Q182" s="29">
        <v>14.364000000000001</v>
      </c>
      <c r="R182" s="159" t="s">
        <v>30</v>
      </c>
      <c r="S182" s="6"/>
      <c r="T182" s="6"/>
      <c r="U182" s="6"/>
      <c r="V182" s="6"/>
      <c r="X182" s="6"/>
    </row>
    <row r="183" spans="1:24" ht="18.75" customHeight="1">
      <c r="B183" s="6" t="s">
        <v>58</v>
      </c>
      <c r="D183" s="49"/>
      <c r="F183" s="6"/>
      <c r="G183" s="6"/>
      <c r="H183" s="6"/>
      <c r="I183" s="6"/>
      <c r="M183" s="6" t="s">
        <v>59</v>
      </c>
      <c r="Q183" s="6"/>
      <c r="R183" s="6"/>
      <c r="S183" s="6"/>
      <c r="T183" s="6"/>
      <c r="U183" s="6"/>
      <c r="V183" s="6"/>
      <c r="X183" s="6"/>
    </row>
    <row r="184" spans="1:24" ht="18.75" customHeight="1">
      <c r="X184" s="6"/>
    </row>
    <row r="185" spans="1:24" ht="18.75" customHeight="1">
      <c r="B185" s="22" t="s">
        <v>169</v>
      </c>
    </row>
    <row r="186" spans="1:24" ht="18.75" customHeight="1">
      <c r="B186" s="66" t="s">
        <v>161</v>
      </c>
    </row>
    <row r="187" spans="1:24" ht="18.75" customHeight="1">
      <c r="B187" s="1" t="s">
        <v>165</v>
      </c>
    </row>
    <row r="188" spans="1:24" ht="18.75" customHeight="1">
      <c r="B188" s="1" t="s">
        <v>162</v>
      </c>
    </row>
    <row r="189" spans="1:24" ht="18.75" customHeight="1">
      <c r="B189" s="1" t="s">
        <v>163</v>
      </c>
    </row>
    <row r="190" spans="1:24" ht="18.75" customHeight="1">
      <c r="X190" s="6"/>
    </row>
    <row r="191" spans="1:24" ht="18.75" customHeight="1">
      <c r="B191" s="66" t="s">
        <v>164</v>
      </c>
      <c r="X191" s="6"/>
    </row>
    <row r="192" spans="1:24" ht="18.75" customHeight="1">
      <c r="B192" s="1" t="s">
        <v>166</v>
      </c>
      <c r="X192" s="6"/>
    </row>
    <row r="193" spans="2:24" ht="18.75" customHeight="1">
      <c r="B193" s="1" t="s">
        <v>167</v>
      </c>
      <c r="X193" s="6"/>
    </row>
    <row r="194" spans="2:24" ht="18.75" customHeight="1">
      <c r="B194" s="1" t="s">
        <v>168</v>
      </c>
      <c r="X194" s="6"/>
    </row>
    <row r="195" spans="2:24" ht="18.75" customHeight="1" thickBot="1">
      <c r="D195" s="53"/>
      <c r="E195" s="53"/>
      <c r="X195" s="6"/>
    </row>
    <row r="196" spans="2:24" ht="18.75" customHeight="1" thickTop="1" thickBot="1">
      <c r="B196" s="61"/>
      <c r="C196" s="56"/>
      <c r="D196" s="54"/>
      <c r="E196" s="57"/>
      <c r="F196" s="59"/>
      <c r="G196" s="54"/>
      <c r="H196" s="54"/>
      <c r="I196" s="54"/>
      <c r="J196" s="54"/>
      <c r="K196" s="54"/>
      <c r="L196" s="54"/>
      <c r="M196" s="54"/>
      <c r="X196" s="6"/>
    </row>
    <row r="197" spans="2:24" ht="18.75" customHeight="1">
      <c r="B197" s="62"/>
      <c r="D197" s="58"/>
      <c r="F197" s="60"/>
      <c r="H197" s="58"/>
      <c r="M197" s="47"/>
      <c r="X197" s="6"/>
    </row>
    <row r="198" spans="2:24" ht="18.75" customHeight="1">
      <c r="D198" s="55"/>
      <c r="F198" s="1" t="s">
        <v>33</v>
      </c>
      <c r="H198" s="55"/>
      <c r="K198" s="1" t="s">
        <v>152</v>
      </c>
      <c r="M198" s="47"/>
      <c r="X198" s="6"/>
    </row>
    <row r="199" spans="2:24" ht="18.75" customHeight="1">
      <c r="D199" s="55"/>
      <c r="H199" s="55"/>
      <c r="M199" s="47"/>
      <c r="X199" s="6"/>
    </row>
    <row r="200" spans="2:24" ht="18.75" customHeight="1">
      <c r="D200" s="55"/>
      <c r="H200" s="55"/>
      <c r="J200" s="1" t="s">
        <v>156</v>
      </c>
      <c r="M200" s="47"/>
      <c r="O200" s="1" t="s">
        <v>155</v>
      </c>
      <c r="X200" s="6"/>
    </row>
    <row r="201" spans="2:24" ht="18.75" customHeight="1">
      <c r="D201" s="55"/>
      <c r="F201" s="1" t="s">
        <v>149</v>
      </c>
      <c r="H201" s="55"/>
      <c r="M201" s="47"/>
      <c r="X201" s="6"/>
    </row>
    <row r="202" spans="2:24" ht="18.75" customHeight="1" thickBot="1">
      <c r="D202" s="55"/>
      <c r="F202" s="54"/>
      <c r="H202" s="55"/>
      <c r="M202" s="47"/>
      <c r="X202" s="6"/>
    </row>
    <row r="203" spans="2:24" ht="18.75" customHeight="1">
      <c r="D203" s="55" t="s">
        <v>154</v>
      </c>
      <c r="F203" s="1" t="s">
        <v>150</v>
      </c>
      <c r="H203" s="55"/>
      <c r="M203" s="47"/>
      <c r="X203" s="6"/>
    </row>
    <row r="204" spans="2:24" ht="18.75" customHeight="1" thickBot="1">
      <c r="D204" s="55"/>
      <c r="H204" s="65"/>
      <c r="I204" s="64"/>
      <c r="M204" s="63"/>
      <c r="N204" s="64"/>
      <c r="X204" s="6"/>
    </row>
    <row r="205" spans="2:24" ht="18.75" customHeight="1">
      <c r="D205" s="55"/>
      <c r="F205" s="1" t="s">
        <v>151</v>
      </c>
      <c r="H205" s="47"/>
      <c r="M205" s="55"/>
      <c r="X205" s="6"/>
    </row>
    <row r="206" spans="2:24" ht="18.75" customHeight="1">
      <c r="D206" s="55"/>
      <c r="H206" s="47"/>
      <c r="M206" s="55"/>
    </row>
    <row r="207" spans="2:24" ht="18.75" customHeight="1">
      <c r="D207" s="55"/>
      <c r="H207" s="47"/>
      <c r="K207" s="1" t="s">
        <v>158</v>
      </c>
      <c r="M207" s="55"/>
      <c r="X207" s="6"/>
    </row>
    <row r="208" spans="2:24" ht="18.75" customHeight="1">
      <c r="D208" s="55"/>
      <c r="H208" s="47"/>
      <c r="M208" s="55"/>
    </row>
    <row r="209" spans="2:23" ht="18.75" customHeight="1" thickBot="1">
      <c r="D209" s="55"/>
      <c r="H209" s="63"/>
      <c r="M209" s="55"/>
      <c r="O209" s="1" t="s">
        <v>159</v>
      </c>
    </row>
    <row r="210" spans="2:23" ht="18.75" customHeight="1">
      <c r="D210" s="55"/>
      <c r="H210" s="47"/>
      <c r="M210" s="55"/>
    </row>
    <row r="211" spans="2:23" ht="18.75" customHeight="1" thickBot="1">
      <c r="D211" s="55"/>
      <c r="H211" s="47"/>
      <c r="I211" s="67"/>
      <c r="K211" s="1" t="s">
        <v>153</v>
      </c>
      <c r="M211" s="55"/>
    </row>
    <row r="212" spans="2:23" ht="18.75" customHeight="1">
      <c r="D212" s="55"/>
      <c r="H212" s="55"/>
      <c r="M212" s="55"/>
    </row>
    <row r="213" spans="2:23" ht="18.75" customHeight="1">
      <c r="D213" s="55"/>
      <c r="H213" s="55"/>
      <c r="K213" s="1" t="s">
        <v>157</v>
      </c>
      <c r="M213" s="55"/>
    </row>
    <row r="214" spans="2:23" ht="18.75" customHeight="1">
      <c r="D214" s="55"/>
      <c r="H214" s="55"/>
      <c r="M214" s="55"/>
    </row>
    <row r="217" spans="2:23" ht="18.75" customHeight="1">
      <c r="I217" s="1" t="s">
        <v>160</v>
      </c>
    </row>
    <row r="219" spans="2:23" ht="18.75" customHeight="1">
      <c r="B219" s="2" t="s">
        <v>12</v>
      </c>
    </row>
    <row r="220" spans="2:23" ht="18.75" customHeight="1">
      <c r="D220" s="2" t="s">
        <v>13</v>
      </c>
    </row>
    <row r="221" spans="2:23" ht="18.75" customHeight="1">
      <c r="I221" s="30" t="s">
        <v>20</v>
      </c>
      <c r="K221" s="30" t="s">
        <v>22</v>
      </c>
      <c r="M221" s="30" t="s">
        <v>23</v>
      </c>
      <c r="O221" s="1" t="s">
        <v>19</v>
      </c>
      <c r="Q221" s="1" t="s">
        <v>25</v>
      </c>
      <c r="R221" s="1" t="s">
        <v>21</v>
      </c>
      <c r="T221" s="1" t="s">
        <v>24</v>
      </c>
      <c r="V221" s="1" t="s">
        <v>26</v>
      </c>
    </row>
    <row r="222" spans="2:23" ht="18.75" customHeight="1">
      <c r="B222" s="1" t="s">
        <v>17</v>
      </c>
      <c r="E222" s="31" t="s">
        <v>0</v>
      </c>
      <c r="F222" s="32"/>
      <c r="G222" s="32"/>
      <c r="H222" s="32"/>
      <c r="I222" s="33">
        <v>10</v>
      </c>
      <c r="J222" s="34" t="s">
        <v>6</v>
      </c>
      <c r="K222" s="35">
        <v>121</v>
      </c>
      <c r="L222" s="1" t="s">
        <v>7</v>
      </c>
      <c r="M222" s="33">
        <v>570</v>
      </c>
      <c r="N222" s="36" t="s">
        <v>1</v>
      </c>
      <c r="O222" s="17">
        <f t="shared" ref="O222:O228" si="0">I222</f>
        <v>10</v>
      </c>
      <c r="P222" s="1" t="s">
        <v>2</v>
      </c>
      <c r="Q222" s="1">
        <f t="shared" ref="Q222:Q228" si="1">M222/O222</f>
        <v>57</v>
      </c>
      <c r="R222" s="1">
        <f t="shared" ref="R222:R228" si="2">K222</f>
        <v>121</v>
      </c>
      <c r="S222" s="1" t="s">
        <v>3</v>
      </c>
      <c r="T222" s="1">
        <f t="shared" ref="T222:T228" si="3">Q222</f>
        <v>57</v>
      </c>
      <c r="U222" s="1" t="s">
        <v>4</v>
      </c>
      <c r="V222" s="1">
        <f t="shared" ref="V222:V228" si="4">R222*T222</f>
        <v>6897</v>
      </c>
      <c r="W222" s="1" t="s">
        <v>5</v>
      </c>
    </row>
    <row r="223" spans="2:23" ht="18.75" customHeight="1">
      <c r="B223" s="1" t="s">
        <v>16</v>
      </c>
      <c r="G223" s="37" t="s">
        <v>8</v>
      </c>
      <c r="H223" s="37"/>
      <c r="I223" s="33">
        <v>10</v>
      </c>
      <c r="J223" s="34" t="s">
        <v>6</v>
      </c>
      <c r="K223" s="35">
        <v>193</v>
      </c>
      <c r="L223" s="1" t="s">
        <v>7</v>
      </c>
      <c r="M223" s="33">
        <v>570</v>
      </c>
      <c r="N223" s="36" t="s">
        <v>1</v>
      </c>
      <c r="O223" s="17">
        <f t="shared" si="0"/>
        <v>10</v>
      </c>
      <c r="P223" s="1" t="s">
        <v>2</v>
      </c>
      <c r="Q223" s="1">
        <f t="shared" si="1"/>
        <v>57</v>
      </c>
      <c r="R223" s="1">
        <f t="shared" si="2"/>
        <v>193</v>
      </c>
      <c r="S223" s="1" t="s">
        <v>3</v>
      </c>
      <c r="T223" s="1">
        <f t="shared" si="3"/>
        <v>57</v>
      </c>
      <c r="U223" s="1" t="s">
        <v>4</v>
      </c>
      <c r="V223" s="1">
        <f t="shared" si="4"/>
        <v>11001</v>
      </c>
      <c r="W223" s="1" t="s">
        <v>5</v>
      </c>
    </row>
    <row r="224" spans="2:23" ht="18.75" customHeight="1">
      <c r="B224" s="1" t="s">
        <v>16</v>
      </c>
      <c r="D224" s="37" t="s">
        <v>9</v>
      </c>
      <c r="E224" s="38"/>
      <c r="F224" s="37"/>
      <c r="G224" s="37"/>
      <c r="H224" s="37"/>
      <c r="I224" s="33">
        <v>10</v>
      </c>
      <c r="J224" s="34" t="s">
        <v>6</v>
      </c>
      <c r="K224" s="35">
        <v>86</v>
      </c>
      <c r="L224" s="1" t="s">
        <v>7</v>
      </c>
      <c r="M224" s="33">
        <v>570</v>
      </c>
      <c r="N224" s="36" t="s">
        <v>1</v>
      </c>
      <c r="O224" s="17">
        <f t="shared" si="0"/>
        <v>10</v>
      </c>
      <c r="P224" s="1" t="s">
        <v>2</v>
      </c>
      <c r="Q224" s="1">
        <f t="shared" si="1"/>
        <v>57</v>
      </c>
      <c r="R224" s="1">
        <f t="shared" si="2"/>
        <v>86</v>
      </c>
      <c r="S224" s="1" t="s">
        <v>3</v>
      </c>
      <c r="T224" s="1">
        <f t="shared" si="3"/>
        <v>57</v>
      </c>
      <c r="U224" s="1" t="s">
        <v>4</v>
      </c>
      <c r="V224" s="1">
        <f t="shared" si="4"/>
        <v>4902</v>
      </c>
      <c r="W224" s="1" t="s">
        <v>5</v>
      </c>
    </row>
    <row r="225" spans="2:49" ht="18.75" customHeight="1">
      <c r="B225" s="1" t="s">
        <v>17</v>
      </c>
      <c r="E225" s="31" t="s">
        <v>10</v>
      </c>
      <c r="F225" s="32"/>
      <c r="G225" s="32"/>
      <c r="H225" s="32"/>
      <c r="I225" s="33">
        <v>10</v>
      </c>
      <c r="J225" s="34" t="s">
        <v>6</v>
      </c>
      <c r="K225" s="35">
        <v>193</v>
      </c>
      <c r="L225" s="1" t="s">
        <v>7</v>
      </c>
      <c r="M225" s="39">
        <v>570</v>
      </c>
      <c r="N225" s="36" t="s">
        <v>1</v>
      </c>
      <c r="O225" s="17">
        <f t="shared" si="0"/>
        <v>10</v>
      </c>
      <c r="P225" s="1" t="s">
        <v>2</v>
      </c>
      <c r="Q225" s="1">
        <f t="shared" si="1"/>
        <v>57</v>
      </c>
      <c r="R225" s="1">
        <f t="shared" si="2"/>
        <v>193</v>
      </c>
      <c r="S225" s="1" t="s">
        <v>3</v>
      </c>
      <c r="T225" s="1">
        <f t="shared" si="3"/>
        <v>57</v>
      </c>
      <c r="U225" s="1" t="s">
        <v>4</v>
      </c>
      <c r="V225" s="1">
        <f t="shared" si="4"/>
        <v>11001</v>
      </c>
      <c r="W225" s="1" t="s">
        <v>5</v>
      </c>
    </row>
    <row r="226" spans="2:49" ht="18.75" customHeight="1">
      <c r="B226" s="1" t="s">
        <v>18</v>
      </c>
      <c r="E226" s="31" t="s">
        <v>11</v>
      </c>
      <c r="F226" s="32"/>
      <c r="G226" s="32"/>
      <c r="H226" s="32"/>
      <c r="I226" s="33">
        <v>10</v>
      </c>
      <c r="J226" s="34" t="s">
        <v>6</v>
      </c>
      <c r="K226" s="35">
        <v>638</v>
      </c>
      <c r="L226" s="1" t="s">
        <v>7</v>
      </c>
      <c r="M226" s="33">
        <v>360</v>
      </c>
      <c r="N226" s="36" t="s">
        <v>1</v>
      </c>
      <c r="O226" s="17">
        <f t="shared" si="0"/>
        <v>10</v>
      </c>
      <c r="P226" s="1" t="s">
        <v>2</v>
      </c>
      <c r="Q226" s="1">
        <f t="shared" si="1"/>
        <v>36</v>
      </c>
      <c r="R226" s="1">
        <f t="shared" si="2"/>
        <v>638</v>
      </c>
      <c r="S226" s="1" t="s">
        <v>3</v>
      </c>
      <c r="T226" s="1">
        <f t="shared" si="3"/>
        <v>36</v>
      </c>
      <c r="U226" s="1" t="s">
        <v>4</v>
      </c>
      <c r="V226" s="1">
        <f t="shared" si="4"/>
        <v>22968</v>
      </c>
      <c r="W226" s="1" t="s">
        <v>5</v>
      </c>
    </row>
    <row r="227" spans="2:49" ht="18.75" customHeight="1">
      <c r="B227" s="1" t="s">
        <v>16</v>
      </c>
      <c r="F227" s="37" t="s">
        <v>14</v>
      </c>
      <c r="G227" s="37"/>
      <c r="H227" s="37"/>
      <c r="I227" s="33">
        <v>10</v>
      </c>
      <c r="J227" s="34" t="s">
        <v>6</v>
      </c>
      <c r="K227" s="35">
        <v>187</v>
      </c>
      <c r="L227" s="1" t="s">
        <v>7</v>
      </c>
      <c r="M227" s="33">
        <v>570</v>
      </c>
      <c r="N227" s="36" t="s">
        <v>1</v>
      </c>
      <c r="O227" s="17">
        <f t="shared" si="0"/>
        <v>10</v>
      </c>
      <c r="P227" s="1" t="s">
        <v>2</v>
      </c>
      <c r="Q227" s="1">
        <f t="shared" si="1"/>
        <v>57</v>
      </c>
      <c r="R227" s="1">
        <f t="shared" si="2"/>
        <v>187</v>
      </c>
      <c r="S227" s="1" t="s">
        <v>3</v>
      </c>
      <c r="T227" s="1">
        <f t="shared" si="3"/>
        <v>57</v>
      </c>
      <c r="U227" s="1" t="s">
        <v>4</v>
      </c>
      <c r="V227" s="1">
        <f t="shared" si="4"/>
        <v>10659</v>
      </c>
      <c r="W227" s="1" t="s">
        <v>5</v>
      </c>
    </row>
    <row r="228" spans="2:49" ht="18.75" customHeight="1">
      <c r="B228" s="1" t="s">
        <v>16</v>
      </c>
      <c r="G228" s="32" t="s">
        <v>15</v>
      </c>
      <c r="H228" s="32"/>
      <c r="I228" s="33">
        <v>10</v>
      </c>
      <c r="J228" s="34" t="s">
        <v>6</v>
      </c>
      <c r="K228" s="35">
        <v>200</v>
      </c>
      <c r="L228" s="1" t="s">
        <v>7</v>
      </c>
      <c r="M228" s="33">
        <v>570</v>
      </c>
      <c r="N228" s="36" t="s">
        <v>1</v>
      </c>
      <c r="O228" s="17">
        <f t="shared" si="0"/>
        <v>10</v>
      </c>
      <c r="P228" s="1" t="s">
        <v>2</v>
      </c>
      <c r="Q228" s="1">
        <f t="shared" si="1"/>
        <v>57</v>
      </c>
      <c r="R228" s="1">
        <f t="shared" si="2"/>
        <v>200</v>
      </c>
      <c r="S228" s="1" t="s">
        <v>3</v>
      </c>
      <c r="T228" s="1">
        <f t="shared" si="3"/>
        <v>57</v>
      </c>
      <c r="U228" s="1" t="s">
        <v>4</v>
      </c>
      <c r="V228" s="1">
        <f t="shared" si="4"/>
        <v>11400</v>
      </c>
      <c r="W228" s="1" t="s">
        <v>5</v>
      </c>
    </row>
    <row r="229" spans="2:49" ht="18.75" customHeight="1">
      <c r="B229" s="1" t="s">
        <v>16</v>
      </c>
      <c r="E229" s="37" t="s">
        <v>170</v>
      </c>
      <c r="F229" s="37"/>
      <c r="G229" s="37"/>
      <c r="H229" s="37"/>
      <c r="I229" s="33">
        <v>10</v>
      </c>
      <c r="J229" s="34" t="s">
        <v>6</v>
      </c>
      <c r="K229" s="35">
        <v>74</v>
      </c>
      <c r="L229" s="1" t="s">
        <v>7</v>
      </c>
      <c r="M229" s="39">
        <v>450</v>
      </c>
      <c r="N229" s="36" t="s">
        <v>1</v>
      </c>
      <c r="O229" s="1">
        <f>I229</f>
        <v>10</v>
      </c>
      <c r="P229" s="1" t="s">
        <v>2</v>
      </c>
      <c r="Q229" s="1">
        <f t="shared" ref="Q229" si="5">M229/O229</f>
        <v>45</v>
      </c>
      <c r="R229" s="1">
        <f>K229</f>
        <v>74</v>
      </c>
      <c r="S229" s="1" t="s">
        <v>3</v>
      </c>
      <c r="T229" s="1">
        <f t="shared" ref="T229" si="6">Q229</f>
        <v>45</v>
      </c>
      <c r="U229" s="1" t="s">
        <v>4</v>
      </c>
      <c r="V229" s="1">
        <f t="shared" ref="V229" si="7">R229*T229</f>
        <v>3330</v>
      </c>
      <c r="W229" s="1" t="s">
        <v>5</v>
      </c>
    </row>
    <row r="240" spans="2:49" ht="18.75" customHeight="1">
      <c r="AW240" s="11"/>
    </row>
  </sheetData>
  <phoneticPr fontId="2"/>
  <hyperlinks>
    <hyperlink ref="E222:H222" r:id="rId1" display="110cm かすみ草綿麻シーチング生地" xr:uid="{385B4FB0-51D5-4A51-9892-9554E5428E39}"/>
    <hyperlink ref="G223:H223" r:id="rId2" display="草花 プリント生地" xr:uid="{A9468A0A-D13F-4A0F-9D91-DABED2D35028}"/>
    <hyperlink ref="D224:H224" r:id="rId3" display="花柄 花 かわいい花柄 小花 フラワー コットン" xr:uid="{2850B230-054F-4D01-8550-319B65724704}"/>
    <hyperlink ref="E225:H225" r:id="rId4" display="Hillside Meadow Wind 草花 プリント生地" xr:uid="{6968AEA5-03C4-4848-B5A6-62992152F359}"/>
    <hyperlink ref="E226:H226" r:id="rId5" display="148cm 幅のウオシャブルのウール布地" xr:uid="{58F21D1F-A6ED-4B3D-BA58-097A2607E7A4}"/>
    <hyperlink ref="F227:H227" r:id="rId6" display="ウィリアムモリス、シーチング" xr:uid="{CC980D10-76F1-4600-A105-A6662D87B623}"/>
    <hyperlink ref="G228:H228" r:id="rId7" display="Moda 生地" xr:uid="{70EA729A-D280-4413-9082-5673D01BAED2}"/>
    <hyperlink ref="E229:H229" r:id="rId8" display="紀州細布152ｃｍ幅シーチング無地" xr:uid="{346C6E1E-5749-4B3A-8DD5-53B28A889DE8}"/>
    <hyperlink ref="B7:E7" r:id="rId9" display="※、サイズの測り方　人物で測定" xr:uid="{21EC517C-C9DB-483E-8598-446CE45C9990}"/>
    <hyperlink ref="B8:C8" r:id="rId10" display="※、バストの測り方" xr:uid="{CCA81B04-D3AD-4A8A-9EBD-EC44374281B7}"/>
    <hyperlink ref="B10:J10" r:id="rId11" display="※、修正版【身丈？裄？全部解説！】自分でできる着物の寸法の測り方。ネットで買う時も安心！" xr:uid="{7DC5847E-8491-43ED-B458-13B5E9F3E526}"/>
  </hyperlinks>
  <pageMargins left="0.7" right="0.7" top="0.75" bottom="0.75" header="0.3" footer="0.3"/>
  <pageSetup paperSize="9" orientation="portrait" horizontalDpi="0" verticalDpi="0" r:id="rId12"/>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岩佐 雅人</dc:creator>
  <cp:lastModifiedBy>岩佐 雅人</cp:lastModifiedBy>
  <dcterms:created xsi:type="dcterms:W3CDTF">2023-11-08T22:25:46Z</dcterms:created>
  <dcterms:modified xsi:type="dcterms:W3CDTF">2024-07-24T14:10:07Z</dcterms:modified>
</cp:coreProperties>
</file>