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Owner\Documents\岩佐和裁\既製品の寸法\2023年\11月\ブルー霞宇佐女物単衣長着\"/>
    </mc:Choice>
  </mc:AlternateContent>
  <xr:revisionPtr revIDLastSave="0" documentId="13_ncr:1_{32468797-753B-4254-B672-1ED807B8F5AF}" xr6:coauthVersionLast="47" xr6:coauthVersionMax="47" xr10:uidLastSave="{00000000-0000-0000-0000-000000000000}"/>
  <bookViews>
    <workbookView xWindow="-120" yWindow="-120" windowWidth="29040" windowHeight="15720" xr2:uid="{11FF1781-E67C-43D8-9E02-C8359B87724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8" i="1" l="1"/>
  <c r="J38" i="1"/>
  <c r="B70" i="1" l="1"/>
  <c r="C70" i="1"/>
  <c r="H70" i="1"/>
  <c r="I70" i="1"/>
  <c r="F17" i="1"/>
  <c r="AW15" i="1"/>
  <c r="AV15" i="1"/>
  <c r="AB38" i="1"/>
  <c r="AB40" i="1"/>
  <c r="AX38" i="1"/>
  <c r="AW38" i="1"/>
  <c r="I58" i="1" l="1"/>
  <c r="H58" i="1"/>
  <c r="C58" i="1"/>
  <c r="B58" i="1"/>
  <c r="I56" i="1"/>
  <c r="H56" i="1"/>
  <c r="F56" i="1"/>
  <c r="E56" i="1"/>
  <c r="C56" i="1"/>
  <c r="B56" i="1"/>
  <c r="I54" i="1"/>
  <c r="H54" i="1"/>
  <c r="F54" i="1"/>
  <c r="E54" i="1"/>
  <c r="I52" i="1"/>
  <c r="H52" i="1"/>
  <c r="F50" i="1"/>
  <c r="E50" i="1"/>
  <c r="F48" i="1"/>
  <c r="E48" i="1"/>
  <c r="AC40" i="1" l="1"/>
  <c r="F64" i="1" s="1"/>
  <c r="E64" i="1"/>
  <c r="AA40" i="1"/>
  <c r="I62" i="1" s="1"/>
  <c r="Z40" i="1"/>
  <c r="H62" i="1" s="1"/>
  <c r="X40" i="1"/>
  <c r="F62" i="1" s="1"/>
  <c r="W40" i="1"/>
  <c r="E62" i="1" s="1"/>
  <c r="AC38" i="1"/>
  <c r="C64" i="1" s="1"/>
  <c r="B64" i="1"/>
  <c r="AA38" i="1"/>
  <c r="I60" i="1" s="1"/>
  <c r="Z38" i="1"/>
  <c r="H60" i="1" s="1"/>
  <c r="V38" i="1"/>
  <c r="C60" i="1" s="1"/>
  <c r="U38" i="1"/>
  <c r="B60" i="1" s="1"/>
  <c r="AO37" i="1"/>
  <c r="AN37" i="1"/>
  <c r="AO36" i="1"/>
  <c r="AN36" i="1"/>
  <c r="X23" i="1"/>
  <c r="W23" i="1"/>
  <c r="F23" i="1"/>
  <c r="L23" i="1" s="1"/>
  <c r="O23" i="1" s="1"/>
  <c r="E23" i="1"/>
  <c r="Q23" i="1" s="1"/>
  <c r="AE17" i="1"/>
  <c r="AD17" i="1"/>
  <c r="W17" i="1"/>
  <c r="V17" i="1"/>
  <c r="S17" i="1"/>
  <c r="R17" i="1"/>
  <c r="G17" i="1"/>
  <c r="I15" i="1"/>
  <c r="E15" i="1"/>
  <c r="E58" i="1" l="1"/>
  <c r="F58" i="1"/>
  <c r="E52" i="1"/>
  <c r="F52" i="1"/>
  <c r="AN38" i="1"/>
  <c r="AO38" i="1"/>
  <c r="T23" i="1"/>
  <c r="R23" i="1"/>
  <c r="U40" i="1"/>
  <c r="B62" i="1" s="1"/>
  <c r="I23" i="1"/>
  <c r="BH15" i="1"/>
  <c r="BK15" i="1" s="1"/>
  <c r="BI15" i="1"/>
  <c r="BL15" i="1" s="1"/>
  <c r="AI17" i="1" s="1"/>
  <c r="AH18" i="1" s="1"/>
  <c r="F29" i="1" s="1"/>
  <c r="V40" i="1"/>
  <c r="K23" i="1"/>
  <c r="N23" i="1" s="1"/>
  <c r="H23" i="1"/>
  <c r="B50" i="1" l="1"/>
  <c r="B38" i="1"/>
  <c r="B48" i="1" s="1"/>
  <c r="U23" i="1"/>
  <c r="H48" i="1"/>
  <c r="AN24" i="1"/>
  <c r="B52" i="1"/>
  <c r="AV26" i="1"/>
  <c r="AS26" i="1" s="1"/>
  <c r="I48" i="1"/>
  <c r="AO24" i="1"/>
  <c r="C52" i="1"/>
  <c r="AW26" i="1"/>
  <c r="AT26" i="1" s="1"/>
  <c r="W38" i="1"/>
  <c r="BB32" i="1" s="1"/>
  <c r="AN17" i="1"/>
  <c r="AN20" i="1" s="1"/>
  <c r="AH17" i="1"/>
  <c r="AG18" i="1" s="1"/>
  <c r="AI19" i="1" s="1"/>
  <c r="AN16" i="1"/>
  <c r="J17" i="1" s="1"/>
  <c r="H18" i="1" s="1"/>
  <c r="E19" i="1" s="1"/>
  <c r="AO17" i="1"/>
  <c r="O17" i="1" s="1"/>
  <c r="Q18" i="1" s="1"/>
  <c r="O19" i="1" s="1"/>
  <c r="AO16" i="1"/>
  <c r="K17" i="1" s="1"/>
  <c r="I18" i="1" s="1"/>
  <c r="F19" i="1" s="1"/>
  <c r="AJ19" i="1"/>
  <c r="Z19" i="1" s="1"/>
  <c r="C62" i="1"/>
  <c r="X38" i="1"/>
  <c r="C50" i="1" l="1"/>
  <c r="C38" i="1"/>
  <c r="C48" i="1" s="1"/>
  <c r="B54" i="1"/>
  <c r="AR24" i="1"/>
  <c r="AV24" i="1" s="1"/>
  <c r="AN25" i="1" s="1"/>
  <c r="BE25" i="1"/>
  <c r="BF25" i="1"/>
  <c r="I38" i="1"/>
  <c r="I50" i="1" s="1"/>
  <c r="C54" i="1"/>
  <c r="AS24" i="1"/>
  <c r="AW24" i="1" s="1"/>
  <c r="AO25" i="1" s="1"/>
  <c r="H38" i="1"/>
  <c r="H50" i="1" s="1"/>
  <c r="E60" i="1"/>
  <c r="AY32" i="1"/>
  <c r="AS25" i="1"/>
  <c r="AP32" i="1"/>
  <c r="AS32" i="1"/>
  <c r="AW37" i="1"/>
  <c r="AW39" i="1" s="1"/>
  <c r="BE32" i="1"/>
  <c r="AV32" i="1"/>
  <c r="AO20" i="1"/>
  <c r="E29" i="1"/>
  <c r="AO18" i="1"/>
  <c r="AO19" i="1" s="1"/>
  <c r="AN18" i="1"/>
  <c r="Z17" i="1" s="1"/>
  <c r="X18" i="1" s="1"/>
  <c r="V19" i="1" s="1"/>
  <c r="I19" i="1"/>
  <c r="L19" i="1" s="1"/>
  <c r="F26" i="1" s="1"/>
  <c r="R19" i="1"/>
  <c r="U19" i="1" s="1"/>
  <c r="F27" i="1" s="1"/>
  <c r="N17" i="1"/>
  <c r="P18" i="1" s="1"/>
  <c r="N19" i="1" s="1"/>
  <c r="AZ32" i="1"/>
  <c r="F60" i="1"/>
  <c r="BF32" i="1"/>
  <c r="BC32" i="1"/>
  <c r="AW32" i="1"/>
  <c r="AT32" i="1"/>
  <c r="AT25" i="1"/>
  <c r="AX37" i="1"/>
  <c r="AX39" i="1" s="1"/>
  <c r="AQ32" i="1"/>
  <c r="H19" i="1"/>
  <c r="K19" i="1" s="1"/>
  <c r="E26" i="1" s="1"/>
  <c r="Y19" i="1"/>
  <c r="Q19" i="1"/>
  <c r="T19" i="1" l="1"/>
  <c r="E27" i="1" s="1"/>
  <c r="AB19" i="1"/>
  <c r="E28" i="1" s="1"/>
  <c r="AX25" i="1"/>
  <c r="AW25" i="1"/>
  <c r="AA17" i="1"/>
  <c r="Y18" i="1" s="1"/>
  <c r="W19" i="1" s="1"/>
  <c r="AC19" i="1" s="1"/>
  <c r="F28" i="1" s="1"/>
  <c r="AN19" i="1"/>
  <c r="T70" i="1"/>
  <c r="S70" i="1"/>
  <c r="N70" i="1"/>
  <c r="M70" i="1"/>
</calcChain>
</file>

<file path=xl/sharedStrings.xml><?xml version="1.0" encoding="utf-8"?>
<sst xmlns="http://schemas.openxmlformats.org/spreadsheetml/2006/main" count="415" uniqueCount="192">
  <si>
    <t>cm =</t>
  </si>
  <si>
    <t>cm</t>
    <phoneticPr fontId="2"/>
  </si>
  <si>
    <t>身丈（背）</t>
    <rPh sb="0" eb="2">
      <t>ミタケ</t>
    </rPh>
    <rPh sb="3" eb="4">
      <t>セ</t>
    </rPh>
    <phoneticPr fontId="2"/>
  </si>
  <si>
    <t>繰越</t>
    <rPh sb="0" eb="2">
      <t>クリコシ</t>
    </rPh>
    <phoneticPr fontId="2"/>
  </si>
  <si>
    <t>裄</t>
    <rPh sb="0" eb="1">
      <t>ユキ</t>
    </rPh>
    <phoneticPr fontId="2"/>
  </si>
  <si>
    <t>cm</t>
  </si>
  <si>
    <t>身丈（肩）</t>
    <phoneticPr fontId="2"/>
  </si>
  <si>
    <t>衿の付込み</t>
    <rPh sb="0" eb="1">
      <t>エリ</t>
    </rPh>
    <rPh sb="2" eb="4">
      <t>ツケコミ</t>
    </rPh>
    <phoneticPr fontId="2"/>
  </si>
  <si>
    <t>肩幅</t>
    <rPh sb="0" eb="2">
      <t>カタハバ</t>
    </rPh>
    <phoneticPr fontId="2"/>
  </si>
  <si>
    <t>袖幅</t>
    <rPh sb="0" eb="1">
      <t>ソデ</t>
    </rPh>
    <rPh sb="1" eb="2">
      <t>ハバ</t>
    </rPh>
    <phoneticPr fontId="2"/>
  </si>
  <si>
    <t>袖丈</t>
    <rPh sb="0" eb="2">
      <t>ソデタケ</t>
    </rPh>
    <phoneticPr fontId="2"/>
  </si>
  <si>
    <t>袖口</t>
    <rPh sb="0" eb="1">
      <t>ソデ</t>
    </rPh>
    <rPh sb="1" eb="2">
      <t>クチ</t>
    </rPh>
    <phoneticPr fontId="2"/>
  </si>
  <si>
    <t>袖山幅</t>
    <rPh sb="0" eb="2">
      <t>ソデヤマ</t>
    </rPh>
    <rPh sb="2" eb="3">
      <t>ハバ</t>
    </rPh>
    <phoneticPr fontId="2"/>
  </si>
  <si>
    <t>袖丸味</t>
    <rPh sb="0" eb="1">
      <t>ソデ</t>
    </rPh>
    <rPh sb="1" eb="3">
      <t>マルミ</t>
    </rPh>
    <phoneticPr fontId="2"/>
  </si>
  <si>
    <t>袖付</t>
    <phoneticPr fontId="2"/>
  </si>
  <si>
    <t>身八っ口</t>
    <phoneticPr fontId="2"/>
  </si>
  <si>
    <t>衽下り</t>
    <rPh sb="0" eb="1">
      <t>オクミ</t>
    </rPh>
    <rPh sb="1" eb="2">
      <t>サガ</t>
    </rPh>
    <phoneticPr fontId="2"/>
  </si>
  <si>
    <t>衿肩明</t>
    <phoneticPr fontId="2"/>
  </si>
  <si>
    <t>肩山から内揚迄の長さ</t>
    <phoneticPr fontId="2"/>
  </si>
  <si>
    <t>褄下</t>
    <rPh sb="0" eb="1">
      <t>ツマ</t>
    </rPh>
    <rPh sb="1" eb="2">
      <t>シタ</t>
    </rPh>
    <phoneticPr fontId="2"/>
  </si>
  <si>
    <t>共衿丈</t>
    <phoneticPr fontId="2"/>
  </si>
  <si>
    <t>後幅</t>
    <phoneticPr fontId="2"/>
  </si>
  <si>
    <t>身八っ口の止りの処の後幅</t>
  </si>
  <si>
    <t>前腰幅</t>
    <phoneticPr fontId="2"/>
  </si>
  <si>
    <t>後腰幅</t>
    <phoneticPr fontId="2"/>
  </si>
  <si>
    <t>前幅</t>
    <phoneticPr fontId="2"/>
  </si>
  <si>
    <t>抱幅</t>
    <rPh sb="0" eb="2">
      <t>ダキハバ</t>
    </rPh>
    <phoneticPr fontId="2"/>
  </si>
  <si>
    <t>衽幅</t>
    <phoneticPr fontId="2"/>
  </si>
  <si>
    <t>合褄幅</t>
    <rPh sb="0" eb="3">
      <t>アイズマハバ</t>
    </rPh>
    <phoneticPr fontId="2"/>
  </si>
  <si>
    <t>女並みの着物寸法</t>
    <rPh sb="0" eb="2">
      <t>オンナナ</t>
    </rPh>
    <rPh sb="4" eb="8">
      <t>キモノスンポウ</t>
    </rPh>
    <phoneticPr fontId="2"/>
  </si>
  <si>
    <t>男並みの着物寸法</t>
    <rPh sb="0" eb="1">
      <t>オトコ</t>
    </rPh>
    <rPh sb="1" eb="2">
      <t>ナ</t>
    </rPh>
    <rPh sb="4" eb="8">
      <t>キモノスンポウ</t>
    </rPh>
    <phoneticPr fontId="2"/>
  </si>
  <si>
    <t>身長159ｃｍ、バスト85ｃｍ、ヒップ95ｃｍ位の方</t>
    <rPh sb="0" eb="2">
      <t>シンチョウ</t>
    </rPh>
    <rPh sb="23" eb="24">
      <t>クライ</t>
    </rPh>
    <rPh sb="25" eb="26">
      <t>カタ</t>
    </rPh>
    <phoneticPr fontId="2"/>
  </si>
  <si>
    <t>身長151ｃｍ、バスト80ｃｍ、ヒップ89ｃｍ位の方</t>
    <rPh sb="0" eb="2">
      <t>シンチョウ</t>
    </rPh>
    <rPh sb="23" eb="24">
      <t>クライ</t>
    </rPh>
    <rPh sb="25" eb="26">
      <t>カタ</t>
    </rPh>
    <phoneticPr fontId="2"/>
  </si>
  <si>
    <r>
      <t>女並みの時の衽の流れは</t>
    </r>
    <r>
      <rPr>
        <sz val="11"/>
        <color rgb="FFC00000"/>
        <rFont val="游ゴシック"/>
        <family val="3"/>
        <charset val="128"/>
        <scheme val="minor"/>
      </rPr>
      <t>1尺5寸5分</t>
    </r>
    <rPh sb="0" eb="2">
      <t>オンナナ</t>
    </rPh>
    <rPh sb="4" eb="5">
      <t>トキ</t>
    </rPh>
    <rPh sb="6" eb="7">
      <t>オクミ</t>
    </rPh>
    <rPh sb="8" eb="9">
      <t>ナガ</t>
    </rPh>
    <phoneticPr fontId="2"/>
  </si>
  <si>
    <r>
      <t>男並みの時の衽の流れは</t>
    </r>
    <r>
      <rPr>
        <sz val="11"/>
        <color rgb="FFC00000"/>
        <rFont val="游ゴシック"/>
        <family val="3"/>
        <charset val="128"/>
        <scheme val="minor"/>
      </rPr>
      <t>1尺6寸5分</t>
    </r>
    <rPh sb="0" eb="1">
      <t>オトコ</t>
    </rPh>
    <rPh sb="1" eb="2">
      <t>ナ</t>
    </rPh>
    <rPh sb="4" eb="5">
      <t>トキ</t>
    </rPh>
    <rPh sb="6" eb="7">
      <t>オクミ</t>
    </rPh>
    <rPh sb="8" eb="9">
      <t>ナガ</t>
    </rPh>
    <phoneticPr fontId="2"/>
  </si>
  <si>
    <t xml:space="preserve">cm + </t>
    <phoneticPr fontId="2"/>
  </si>
  <si>
    <t xml:space="preserve">cm </t>
    <phoneticPr fontId="2"/>
  </si>
  <si>
    <t>cm =</t>
    <phoneticPr fontId="2"/>
  </si>
  <si>
    <t>羽織 or 道中着 or コート</t>
    <rPh sb="0" eb="2">
      <t>ハオリ</t>
    </rPh>
    <rPh sb="6" eb="9">
      <t>ドウチュウギ</t>
    </rPh>
    <phoneticPr fontId="2"/>
  </si>
  <si>
    <t>着物</t>
    <rPh sb="0" eb="2">
      <t>キモノ</t>
    </rPh>
    <phoneticPr fontId="2"/>
  </si>
  <si>
    <t>長襦袢</t>
    <rPh sb="0" eb="3">
      <t>ナガジュバン</t>
    </rPh>
    <phoneticPr fontId="2"/>
  </si>
  <si>
    <t>袖山幅</t>
    <rPh sb="0" eb="3">
      <t>ソデヤマハバ</t>
    </rPh>
    <phoneticPr fontId="2"/>
  </si>
  <si>
    <t>袖幅</t>
    <rPh sb="0" eb="2">
      <t>ソデハバ</t>
    </rPh>
    <phoneticPr fontId="2"/>
  </si>
  <si>
    <t>背縫い</t>
    <rPh sb="0" eb="2">
      <t>セヌ</t>
    </rPh>
    <phoneticPr fontId="2"/>
  </si>
  <si>
    <t>袖口</t>
    <rPh sb="0" eb="2">
      <t>ソデクチ</t>
    </rPh>
    <phoneticPr fontId="2"/>
  </si>
  <si>
    <t>袖付</t>
    <rPh sb="0" eb="2">
      <t>ソデツケ</t>
    </rPh>
    <phoneticPr fontId="2"/>
  </si>
  <si>
    <t>袖の振り</t>
  </si>
  <si>
    <t>身八っ口</t>
  </si>
  <si>
    <t>口下</t>
    <rPh sb="0" eb="2">
      <t>クチシタ</t>
    </rPh>
    <phoneticPr fontId="2"/>
  </si>
  <si>
    <t>脇縫い</t>
    <rPh sb="0" eb="2">
      <t>ワキヌ</t>
    </rPh>
    <phoneticPr fontId="2"/>
  </si>
  <si>
    <t>1、長襦袢は着物の下に着るので着物に隠れる寸法にします。</t>
    <rPh sb="2" eb="5">
      <t>ナガジュバン</t>
    </rPh>
    <rPh sb="6" eb="8">
      <t>キモノ</t>
    </rPh>
    <rPh sb="9" eb="10">
      <t>シタ</t>
    </rPh>
    <rPh sb="11" eb="12">
      <t>キ</t>
    </rPh>
    <rPh sb="15" eb="17">
      <t>キモノ</t>
    </rPh>
    <rPh sb="18" eb="19">
      <t>カク</t>
    </rPh>
    <rPh sb="21" eb="23">
      <t>スンポウ</t>
    </rPh>
    <phoneticPr fontId="2"/>
  </si>
  <si>
    <t>図のように肩幅を着物より広くしてその分袖幅を狭くすれば袖振りが見えにくいと思います。</t>
    <rPh sb="5" eb="7">
      <t>カタハバ</t>
    </rPh>
    <rPh sb="22" eb="23">
      <t>セマ</t>
    </rPh>
    <rPh sb="27" eb="29">
      <t>ソデフ</t>
    </rPh>
    <rPh sb="31" eb="32">
      <t>ミ</t>
    </rPh>
    <rPh sb="37" eb="38">
      <t>オモ</t>
    </rPh>
    <phoneticPr fontId="2"/>
  </si>
  <si>
    <t>袖口は着物より長くすれば隠れます。</t>
    <rPh sb="0" eb="2">
      <t>ソデクチ</t>
    </rPh>
    <rPh sb="3" eb="5">
      <t>キモノ</t>
    </rPh>
    <rPh sb="7" eb="8">
      <t>ナガ</t>
    </rPh>
    <rPh sb="12" eb="13">
      <t>カク</t>
    </rPh>
    <phoneticPr fontId="2"/>
  </si>
  <si>
    <t>2、羽織 or 道中着 or コートは着物の上に着るので着物が隠れる寸法にします。</t>
    <rPh sb="22" eb="23">
      <t>ウエ</t>
    </rPh>
    <phoneticPr fontId="2"/>
  </si>
  <si>
    <t>袖付は着物より短く、裄も着物より短くします。肩幅は着物と同寸で袖幅は狭くします。</t>
    <phoneticPr fontId="2"/>
  </si>
  <si>
    <t>袖付は着物より長く、裄も着物より長くします。肩幅は着物と同寸で袖幅は広くします。</t>
    <rPh sb="7" eb="8">
      <t>ナガ</t>
    </rPh>
    <rPh sb="16" eb="17">
      <t>ナガ</t>
    </rPh>
    <rPh sb="34" eb="35">
      <t>ヒロ</t>
    </rPh>
    <phoneticPr fontId="2"/>
  </si>
  <si>
    <t>図のように肩幅を着物より狭くしてその分袖幅を広くすれば袖振りが見えにくいと思います。</t>
    <rPh sb="5" eb="7">
      <t>カタハバ</t>
    </rPh>
    <rPh sb="12" eb="13">
      <t>セマ</t>
    </rPh>
    <rPh sb="22" eb="23">
      <t>ヒロ</t>
    </rPh>
    <rPh sb="27" eb="29">
      <t>ソデフ</t>
    </rPh>
    <rPh sb="31" eb="32">
      <t>ミ</t>
    </rPh>
    <rPh sb="37" eb="38">
      <t>オモ</t>
    </rPh>
    <phoneticPr fontId="2"/>
  </si>
  <si>
    <t>袖口は着物と同寸です。</t>
    <rPh sb="0" eb="2">
      <t>ソデクチ</t>
    </rPh>
    <rPh sb="3" eb="5">
      <t>キモノ</t>
    </rPh>
    <rPh sb="6" eb="8">
      <t>ドウスン</t>
    </rPh>
    <phoneticPr fontId="2"/>
  </si>
  <si>
    <t>着物と長襦袢と羽織 or 道中着 or コートの裄と肩幅と袖幅、袖付、袖口の寸法</t>
    <phoneticPr fontId="2"/>
  </si>
  <si>
    <r>
      <t xml:space="preserve">    </t>
    </r>
    <r>
      <rPr>
        <sz val="11"/>
        <color rgb="FFC00000"/>
        <rFont val="游ゴシック"/>
        <family val="3"/>
        <charset val="128"/>
        <scheme val="minor"/>
      </rPr>
      <t>赤</t>
    </r>
    <rPh sb="4" eb="5">
      <t>アカ</t>
    </rPh>
    <phoneticPr fontId="2"/>
  </si>
  <si>
    <r>
      <t xml:space="preserve">    </t>
    </r>
    <r>
      <rPr>
        <sz val="11"/>
        <color rgb="FF00B050"/>
        <rFont val="游ゴシック"/>
        <family val="3"/>
        <charset val="128"/>
        <scheme val="minor"/>
      </rPr>
      <t>緑</t>
    </r>
    <rPh sb="4" eb="5">
      <t>ミドリ</t>
    </rPh>
    <phoneticPr fontId="2"/>
  </si>
  <si>
    <r>
      <t>枠</t>
    </r>
    <r>
      <rPr>
        <sz val="11"/>
        <rFont val="游ゴシック"/>
        <family val="3"/>
        <charset val="128"/>
        <scheme val="minor"/>
      </rPr>
      <t>の中は</t>
    </r>
    <r>
      <rPr>
        <sz val="11"/>
        <color rgb="FF00B050"/>
        <rFont val="游ゴシック"/>
        <family val="3"/>
        <charset val="128"/>
        <scheme val="minor"/>
      </rPr>
      <t>cm</t>
    </r>
    <r>
      <rPr>
        <sz val="11"/>
        <rFont val="游ゴシック"/>
        <family val="3"/>
        <charset val="128"/>
        <scheme val="minor"/>
      </rPr>
      <t>で寸法を記入して下さい。</t>
    </r>
    <phoneticPr fontId="2"/>
  </si>
  <si>
    <t>枠の中は計算をしていますので寸法は記入しないで下さい。</t>
    <rPh sb="0" eb="1">
      <t>ワク</t>
    </rPh>
    <rPh sb="2" eb="3">
      <t>ナカ</t>
    </rPh>
    <rPh sb="4" eb="6">
      <t>ケイサン</t>
    </rPh>
    <rPh sb="14" eb="16">
      <t>スンポウ</t>
    </rPh>
    <rPh sb="17" eb="19">
      <t>キニュウ</t>
    </rPh>
    <rPh sb="23" eb="24">
      <t>クダ</t>
    </rPh>
    <phoneticPr fontId="2"/>
  </si>
  <si>
    <t>ページレイアウトで印刷範囲を設定(s)して印刷してください。</t>
    <rPh sb="9" eb="11">
      <t>インサツ</t>
    </rPh>
    <rPh sb="11" eb="13">
      <t>ハンイ</t>
    </rPh>
    <rPh sb="14" eb="16">
      <t>セッテイ</t>
    </rPh>
    <rPh sb="21" eb="23">
      <t>インサツ</t>
    </rPh>
    <phoneticPr fontId="2"/>
  </si>
  <si>
    <r>
      <t>単位は</t>
    </r>
    <r>
      <rPr>
        <sz val="11"/>
        <color rgb="FFC00000"/>
        <rFont val="游ゴシック"/>
        <family val="3"/>
        <charset val="128"/>
        <scheme val="minor"/>
      </rPr>
      <t>鯨尺</t>
    </r>
    <r>
      <rPr>
        <sz val="11"/>
        <rFont val="游ゴシック"/>
        <family val="3"/>
        <charset val="128"/>
        <scheme val="minor"/>
      </rPr>
      <t>です。</t>
    </r>
    <rPh sb="0" eb="2">
      <t>タンイ</t>
    </rPh>
    <rPh sb="3" eb="5">
      <t>クジラジャク</t>
    </rPh>
    <phoneticPr fontId="2"/>
  </si>
  <si>
    <r>
      <t>1分</t>
    </r>
    <r>
      <rPr>
        <sz val="11"/>
        <rFont val="游ゴシック"/>
        <family val="3"/>
        <charset val="128"/>
        <scheme val="minor"/>
      </rPr>
      <t xml:space="preserve"> =</t>
    </r>
    <phoneticPr fontId="2"/>
  </si>
  <si>
    <t>※、サイズの測り方　人物で測定</t>
    <rPh sb="6" eb="7">
      <t>ハカ</t>
    </rPh>
    <rPh sb="8" eb="9">
      <t>カタ</t>
    </rPh>
    <rPh sb="10" eb="12">
      <t>ジンブツ</t>
    </rPh>
    <rPh sb="13" eb="15">
      <t>ソクテイ</t>
    </rPh>
    <phoneticPr fontId="2"/>
  </si>
  <si>
    <t>※、バストの測り方</t>
    <phoneticPr fontId="2"/>
  </si>
  <si>
    <t>※、ヒップの測り方</t>
    <phoneticPr fontId="2"/>
  </si>
  <si>
    <t>※、修正版【身丈？裄？全部解説！】自分でできる着物の寸法の測り方。ネットで買う時も安心！</t>
    <phoneticPr fontId="2"/>
  </si>
  <si>
    <t>ヒップのサイズが90ｃｍの方の身幅を基準にして各身幅を割出す計算式</t>
    <rPh sb="13" eb="14">
      <t>カタ</t>
    </rPh>
    <rPh sb="15" eb="17">
      <t>ミハバ</t>
    </rPh>
    <rPh sb="18" eb="20">
      <t>キジュン</t>
    </rPh>
    <rPh sb="23" eb="26">
      <t>カクミハバ</t>
    </rPh>
    <rPh sb="27" eb="29">
      <t>ワリダシ</t>
    </rPh>
    <rPh sb="30" eb="33">
      <t>ケイサンシキ</t>
    </rPh>
    <phoneticPr fontId="2"/>
  </si>
  <si>
    <t>cm に、前腰幅（ヒップの所の前幅）は</t>
    <rPh sb="5" eb="6">
      <t>マエ</t>
    </rPh>
    <rPh sb="6" eb="7">
      <t>コシ</t>
    </rPh>
    <rPh sb="7" eb="8">
      <t>ハバ</t>
    </rPh>
    <rPh sb="13" eb="14">
      <t>トコロ</t>
    </rPh>
    <rPh sb="15" eb="16">
      <t>マエ</t>
    </rPh>
    <rPh sb="16" eb="17">
      <t>ハバ</t>
    </rPh>
    <phoneticPr fontId="2"/>
  </si>
  <si>
    <t>cm に、後幅は</t>
    <rPh sb="5" eb="6">
      <t>ウシロ</t>
    </rPh>
    <rPh sb="6" eb="7">
      <t>ハバ</t>
    </rPh>
    <phoneticPr fontId="2"/>
  </si>
  <si>
    <t>cm にします。</t>
  </si>
  <si>
    <t>cm になります。</t>
  </si>
  <si>
    <t>前腰幅</t>
    <rPh sb="0" eb="1">
      <t>マエ</t>
    </rPh>
    <rPh sb="1" eb="2">
      <t>コシ</t>
    </rPh>
    <rPh sb="2" eb="3">
      <t>ハバ</t>
    </rPh>
    <phoneticPr fontId="2"/>
  </si>
  <si>
    <t>前幅</t>
    <rPh sb="0" eb="1">
      <t>マエ</t>
    </rPh>
    <rPh sb="1" eb="2">
      <t>ハバ</t>
    </rPh>
    <phoneticPr fontId="2"/>
  </si>
  <si>
    <t>cm、前幅を前腰幅と同寸にした時</t>
    <rPh sb="10" eb="12">
      <t>ドウスン</t>
    </rPh>
    <rPh sb="15" eb="16">
      <t>トキ</t>
    </rPh>
    <phoneticPr fontId="2"/>
  </si>
  <si>
    <t>cm、前幅を前腰幅よりも</t>
    <phoneticPr fontId="2"/>
  </si>
  <si>
    <t>cm 狭くした時</t>
    <phoneticPr fontId="2"/>
  </si>
  <si>
    <t>身長とバストとヒップのサイズから着物の身丈、褄下、裄と袖幅、身幅を割出します。</t>
    <rPh sb="16" eb="18">
      <t>キモノミハバ</t>
    </rPh>
    <phoneticPr fontId="2"/>
  </si>
  <si>
    <r>
      <rPr>
        <sz val="11"/>
        <color rgb="FF00B050"/>
        <rFont val="游ゴシック"/>
        <family val="3"/>
        <charset val="128"/>
        <scheme val="minor"/>
      </rPr>
      <t>cm</t>
    </r>
    <r>
      <rPr>
        <sz val="11"/>
        <rFont val="游ゴシック"/>
        <family val="3"/>
        <charset val="128"/>
        <scheme val="minor"/>
      </rPr>
      <t xml:space="preserve"> →</t>
    </r>
    <r>
      <rPr>
        <sz val="11"/>
        <color rgb="FF00B050"/>
        <rFont val="游ゴシック"/>
        <family val="3"/>
        <charset val="128"/>
        <scheme val="minor"/>
      </rPr>
      <t xml:space="preserve"> </t>
    </r>
    <r>
      <rPr>
        <sz val="11"/>
        <color rgb="FFC00000"/>
        <rFont val="游ゴシック"/>
        <family val="3"/>
        <charset val="128"/>
        <scheme val="minor"/>
      </rPr>
      <t>鯨尺</t>
    </r>
    <phoneticPr fontId="2"/>
  </si>
  <si>
    <t>バストサイズの記入欄</t>
    <phoneticPr fontId="2"/>
  </si>
  <si>
    <t>前腰幅を割出します。</t>
  </si>
  <si>
    <t>後幅を割出します。</t>
  </si>
  <si>
    <t>抱幅一</t>
    <rPh sb="0" eb="2">
      <t>ダキハバ</t>
    </rPh>
    <phoneticPr fontId="2"/>
  </si>
  <si>
    <t>抱幅二</t>
    <phoneticPr fontId="2"/>
  </si>
  <si>
    <t>前腰幅一　</t>
    <phoneticPr fontId="2"/>
  </si>
  <si>
    <t>前腰幅二</t>
    <phoneticPr fontId="2"/>
  </si>
  <si>
    <t>前幅一</t>
    <phoneticPr fontId="2"/>
  </si>
  <si>
    <t>前幅二</t>
    <phoneticPr fontId="2"/>
  </si>
  <si>
    <t>後幅一</t>
    <phoneticPr fontId="2"/>
  </si>
  <si>
    <t>後幅二</t>
    <phoneticPr fontId="2"/>
  </si>
  <si>
    <t>ヒップサイズの記入欄</t>
    <phoneticPr fontId="2"/>
  </si>
  <si>
    <t>cm +</t>
  </si>
  <si>
    <t>おはしょりの位置</t>
    <rPh sb="6" eb="8">
      <t>イチ</t>
    </rPh>
    <phoneticPr fontId="2"/>
  </si>
  <si>
    <t>ウエストの位置にした時</t>
    <phoneticPr fontId="2"/>
  </si>
  <si>
    <t>腰の位置にした時</t>
    <phoneticPr fontId="2"/>
  </si>
  <si>
    <t>身長の記入欄</t>
    <phoneticPr fontId="2"/>
  </si>
  <si>
    <t>背からの身丈</t>
    <phoneticPr fontId="2"/>
  </si>
  <si>
    <t>肩からの身丈</t>
    <phoneticPr fontId="2"/>
  </si>
  <si>
    <t>背からの身丈</t>
  </si>
  <si>
    <t>肩からの身丈</t>
  </si>
  <si>
    <t>身丈(背)を身丈(肩)に変換します。</t>
    <phoneticPr fontId="2"/>
  </si>
  <si>
    <t>褄下</t>
    <phoneticPr fontId="2"/>
  </si>
  <si>
    <t>cm→</t>
    <phoneticPr fontId="2"/>
  </si>
  <si>
    <t>裄</t>
    <phoneticPr fontId="2"/>
  </si>
  <si>
    <t>cm から袖山幅</t>
    <phoneticPr fontId="2"/>
  </si>
  <si>
    <t>cm を引いた寸法</t>
    <rPh sb="4" eb="5">
      <t>ヒ</t>
    </rPh>
    <rPh sb="7" eb="9">
      <t>スンポウ</t>
    </rPh>
    <phoneticPr fontId="2"/>
  </si>
  <si>
    <t>cm が肩幅です。</t>
    <rPh sb="4" eb="6">
      <t>カタハバ</t>
    </rPh>
    <phoneticPr fontId="2"/>
  </si>
  <si>
    <t>肩幅</t>
    <phoneticPr fontId="2"/>
  </si>
  <si>
    <r>
      <t>cm</t>
    </r>
    <r>
      <rPr>
        <b/>
        <sz val="11"/>
        <color rgb="FFFF0000"/>
        <rFont val="游ゴシック"/>
        <family val="3"/>
        <charset val="128"/>
        <scheme val="minor"/>
      </rPr>
      <t xml:space="preserve"> から身八っ口の止り処の後幅</t>
    </r>
    <phoneticPr fontId="2"/>
  </si>
  <si>
    <r>
      <t xml:space="preserve">cm </t>
    </r>
    <r>
      <rPr>
        <b/>
        <sz val="11"/>
        <color rgb="FFFF0000"/>
        <rFont val="游ゴシック"/>
        <family val="3"/>
        <charset val="128"/>
        <scheme val="minor"/>
      </rPr>
      <t>を引いた差が</t>
    </r>
    <phoneticPr fontId="2"/>
  </si>
  <si>
    <r>
      <rPr>
        <sz val="11"/>
        <rFont val="游ゴシック"/>
        <family val="3"/>
        <charset val="128"/>
        <scheme val="minor"/>
      </rPr>
      <t>cm</t>
    </r>
    <r>
      <rPr>
        <b/>
        <sz val="11"/>
        <color rgb="FFFF0000"/>
        <rFont val="游ゴシック"/>
        <family val="3"/>
        <charset val="128"/>
        <scheme val="minor"/>
      </rPr>
      <t>が</t>
    </r>
    <phoneticPr fontId="2"/>
  </si>
  <si>
    <r>
      <t xml:space="preserve">cm </t>
    </r>
    <r>
      <rPr>
        <b/>
        <sz val="11"/>
        <color rgb="FFFF0000"/>
        <rFont val="游ゴシック"/>
        <family val="3"/>
        <charset val="128"/>
        <scheme val="minor"/>
      </rPr>
      <t>以下になる様に袖山幅を</t>
    </r>
    <phoneticPr fontId="2"/>
  </si>
  <si>
    <r>
      <rPr>
        <b/>
        <sz val="11"/>
        <color rgb="FF00B050"/>
        <rFont val="游ゴシック"/>
        <family val="3"/>
        <charset val="128"/>
        <scheme val="minor"/>
      </rPr>
      <t>cm</t>
    </r>
    <r>
      <rPr>
        <b/>
        <sz val="11"/>
        <color theme="1"/>
        <rFont val="游ゴシック"/>
        <family val="3"/>
        <charset val="128"/>
        <scheme val="minor"/>
      </rPr>
      <t xml:space="preserve"> </t>
    </r>
    <r>
      <rPr>
        <b/>
        <sz val="11"/>
        <color rgb="FFFF0000"/>
        <rFont val="游ゴシック"/>
        <family val="3"/>
        <charset val="128"/>
        <scheme val="minor"/>
      </rPr>
      <t>を決めます。</t>
    </r>
    <phoneticPr fontId="2"/>
  </si>
  <si>
    <t xml:space="preserve">     袖山幅 </t>
    <phoneticPr fontId="2"/>
  </si>
  <si>
    <t>袖山幅を決める時の目安の一覧表</t>
    <rPh sb="12" eb="15">
      <t>イチランヒョウ</t>
    </rPh>
    <phoneticPr fontId="2"/>
  </si>
  <si>
    <t>袖丈、裄、袖幅を割出します。</t>
    <phoneticPr fontId="2"/>
  </si>
  <si>
    <t>いっぱいの裄を割出します。</t>
    <phoneticPr fontId="2"/>
  </si>
  <si>
    <t>cm～</t>
  </si>
  <si>
    <t>cm～</t>
    <phoneticPr fontId="2"/>
  </si>
  <si>
    <t>袖丈</t>
    <phoneticPr fontId="2"/>
  </si>
  <si>
    <t>cm = ( 身長 + 5cm ) * 0.3</t>
    <phoneticPr fontId="2"/>
  </si>
  <si>
    <t>肩幅</t>
  </si>
  <si>
    <t>裄　</t>
    <phoneticPr fontId="2"/>
  </si>
  <si>
    <t>cm = ( 身長 * 0.83 ) / 2</t>
    <phoneticPr fontId="2"/>
  </si>
  <si>
    <t>袖山幅</t>
  </si>
  <si>
    <t>袖幅</t>
    <phoneticPr fontId="2"/>
  </si>
  <si>
    <t>cm = ( 裄 + 2cm ) / 2</t>
    <phoneticPr fontId="2"/>
  </si>
  <si>
    <t>いっぱいの裄</t>
    <rPh sb="5" eb="6">
      <t>ユキ</t>
    </rPh>
    <phoneticPr fontId="2"/>
  </si>
  <si>
    <t>身八っ口の止りの処の後幅</t>
    <phoneticPr fontId="2"/>
  </si>
  <si>
    <t>共衿丈</t>
    <rPh sb="0" eb="1">
      <t>トモ</t>
    </rPh>
    <rPh sb="1" eb="2">
      <t>エリ</t>
    </rPh>
    <rPh sb="2" eb="3">
      <t>タケ</t>
    </rPh>
    <phoneticPr fontId="2"/>
  </si>
  <si>
    <t>肩山から内揚迄の長さ</t>
  </si>
  <si>
    <t xml:space="preserve">計算で割出した抱幅 </t>
    <phoneticPr fontId="2"/>
  </si>
  <si>
    <t>仮の抱幅</t>
    <rPh sb="0" eb="1">
      <t>カリ</t>
    </rPh>
    <rPh sb="2" eb="3">
      <t>ダ</t>
    </rPh>
    <rPh sb="3" eb="4">
      <t>ハバ</t>
    </rPh>
    <phoneticPr fontId="2"/>
  </si>
  <si>
    <t>⑥</t>
    <phoneticPr fontId="2"/>
  </si>
  <si>
    <t xml:space="preserve">計算で割出した前腰幅 </t>
    <rPh sb="0" eb="2">
      <t>ケイサン</t>
    </rPh>
    <rPh sb="3" eb="5">
      <t>ワリダ</t>
    </rPh>
    <rPh sb="7" eb="8">
      <t>マエ</t>
    </rPh>
    <rPh sb="8" eb="9">
      <t>コシ</t>
    </rPh>
    <rPh sb="9" eb="10">
      <t>ハバ</t>
    </rPh>
    <phoneticPr fontId="2"/>
  </si>
  <si>
    <t>仮の前腰幅</t>
    <rPh sb="2" eb="3">
      <t>マエ</t>
    </rPh>
    <rPh sb="3" eb="4">
      <t>コシ</t>
    </rPh>
    <rPh sb="4" eb="5">
      <t>ハバ</t>
    </rPh>
    <phoneticPr fontId="2"/>
  </si>
  <si>
    <t>⑤</t>
    <phoneticPr fontId="2"/>
  </si>
  <si>
    <t>後腰幅</t>
    <rPh sb="1" eb="2">
      <t>コシ</t>
    </rPh>
    <phoneticPr fontId="2"/>
  </si>
  <si>
    <t xml:space="preserve">計算で割出した前幅 </t>
    <rPh sb="0" eb="2">
      <t>ケイサン</t>
    </rPh>
    <rPh sb="3" eb="5">
      <t>ワリダ</t>
    </rPh>
    <rPh sb="7" eb="8">
      <t>マエ</t>
    </rPh>
    <rPh sb="8" eb="9">
      <t>ハバ</t>
    </rPh>
    <phoneticPr fontId="2"/>
  </si>
  <si>
    <t>仮の前幅</t>
    <rPh sb="2" eb="3">
      <t>マエ</t>
    </rPh>
    <rPh sb="3" eb="4">
      <t>ハバ</t>
    </rPh>
    <phoneticPr fontId="2"/>
  </si>
  <si>
    <t>④</t>
    <phoneticPr fontId="2"/>
  </si>
  <si>
    <t xml:space="preserve">計算で割出した後幅 </t>
    <rPh sb="0" eb="2">
      <t>ケイサン</t>
    </rPh>
    <rPh sb="3" eb="5">
      <t>ワリダ</t>
    </rPh>
    <rPh sb="7" eb="8">
      <t>ウシロ</t>
    </rPh>
    <rPh sb="8" eb="9">
      <t>ハバ</t>
    </rPh>
    <phoneticPr fontId="2"/>
  </si>
  <si>
    <t>仮の後幅</t>
    <rPh sb="2" eb="3">
      <t>ウシロ</t>
    </rPh>
    <rPh sb="3" eb="4">
      <t>ハバ</t>
    </rPh>
    <phoneticPr fontId="2"/>
  </si>
  <si>
    <t>③</t>
    <phoneticPr fontId="2"/>
  </si>
  <si>
    <t>　　</t>
    <phoneticPr fontId="2"/>
  </si>
  <si>
    <t>cmの時に</t>
    <rPh sb="3" eb="4">
      <t>トキ</t>
    </rPh>
    <phoneticPr fontId="2"/>
  </si>
  <si>
    <t>肩幅と身八っ口の処の後幅の差　　　</t>
    <phoneticPr fontId="2"/>
  </si>
  <si>
    <t>前幅を割出します。</t>
  </si>
  <si>
    <t>抱幅を割出します。</t>
    <phoneticPr fontId="2"/>
  </si>
  <si>
    <r>
      <rPr>
        <sz val="11"/>
        <color rgb="FFFF0000"/>
        <rFont val="游ゴシック"/>
        <family val="3"/>
        <charset val="128"/>
        <scheme val="minor"/>
      </rPr>
      <t>※、</t>
    </r>
    <r>
      <rPr>
        <b/>
        <sz val="11"/>
        <color theme="1"/>
        <rFont val="游ゴシック"/>
        <family val="3"/>
        <charset val="128"/>
        <scheme val="minor"/>
      </rPr>
      <t>繰越と衿の付込みが</t>
    </r>
    <r>
      <rPr>
        <b/>
        <sz val="11"/>
        <color rgb="FFC00000"/>
        <rFont val="游ゴシック"/>
        <family val="3"/>
        <charset val="128"/>
        <scheme val="minor"/>
      </rPr>
      <t>5分</t>
    </r>
    <r>
      <rPr>
        <b/>
        <sz val="11"/>
        <color theme="1"/>
        <rFont val="游ゴシック"/>
        <family val="3"/>
        <charset val="128"/>
        <scheme val="minor"/>
      </rPr>
      <t>（</t>
    </r>
    <r>
      <rPr>
        <b/>
        <sz val="11"/>
        <color rgb="FF00B050"/>
        <rFont val="游ゴシック"/>
        <family val="3"/>
        <charset val="128"/>
        <scheme val="minor"/>
      </rPr>
      <t>1.89ｃｍ</t>
    </r>
    <r>
      <rPr>
        <b/>
        <sz val="11"/>
        <color theme="1"/>
        <rFont val="游ゴシック"/>
        <family val="3"/>
        <charset val="128"/>
        <scheme val="minor"/>
      </rPr>
      <t>）でおはしょりをウエストの位置にした時の背からの身丈は身長と同寸になり、おはしょりを腰の位置にした時はそれより約</t>
    </r>
    <r>
      <rPr>
        <b/>
        <sz val="11"/>
        <color rgb="FFC00000"/>
        <rFont val="游ゴシック"/>
        <family val="3"/>
        <charset val="128"/>
        <scheme val="minor"/>
      </rPr>
      <t>1寸３分２厘</t>
    </r>
    <r>
      <rPr>
        <b/>
        <sz val="11"/>
        <color theme="1"/>
        <rFont val="游ゴシック"/>
        <family val="3"/>
        <charset val="128"/>
        <scheme val="minor"/>
      </rPr>
      <t>（</t>
    </r>
    <r>
      <rPr>
        <b/>
        <sz val="11"/>
        <color rgb="FF00B050"/>
        <rFont val="游ゴシック"/>
        <family val="3"/>
        <charset val="128"/>
        <scheme val="minor"/>
      </rPr>
      <t>5ｃｍ</t>
    </r>
    <r>
      <rPr>
        <b/>
        <sz val="11"/>
        <color theme="1"/>
        <rFont val="游ゴシック"/>
        <family val="3"/>
        <charset val="128"/>
        <scheme val="minor"/>
      </rPr>
      <t>）程度短くなります。</t>
    </r>
    <phoneticPr fontId="2"/>
  </si>
  <si>
    <t>cm= 袖幅</t>
    <phoneticPr fontId="2"/>
  </si>
  <si>
    <t>裄</t>
  </si>
  <si>
    <r>
      <rPr>
        <sz val="11"/>
        <color rgb="FFC00000"/>
        <rFont val="游ゴシック"/>
        <family val="3"/>
        <charset val="128"/>
        <scheme val="minor"/>
      </rPr>
      <t>枠</t>
    </r>
    <r>
      <rPr>
        <sz val="11"/>
        <color theme="1"/>
        <rFont val="游ゴシック"/>
        <family val="3"/>
        <charset val="128"/>
        <scheme val="minor"/>
      </rPr>
      <t>の中は</t>
    </r>
    <r>
      <rPr>
        <sz val="11"/>
        <color rgb="FFC00000"/>
        <rFont val="游ゴシック"/>
        <family val="3"/>
        <charset val="128"/>
        <scheme val="minor"/>
      </rPr>
      <t>鯨尺</t>
    </r>
    <r>
      <rPr>
        <sz val="11"/>
        <color theme="1"/>
        <rFont val="游ゴシック"/>
        <family val="3"/>
        <charset val="128"/>
        <scheme val="minor"/>
      </rPr>
      <t>で、</t>
    </r>
    <rPh sb="0" eb="1">
      <t>ワク</t>
    </rPh>
    <rPh sb="2" eb="3">
      <t>ナカ</t>
    </rPh>
    <rPh sb="4" eb="6">
      <t>クジラジャク</t>
    </rPh>
    <phoneticPr fontId="2"/>
  </si>
  <si>
    <t xml:space="preserve">    黒</t>
    <rPh sb="4" eb="5">
      <t>クロ</t>
    </rPh>
    <phoneticPr fontId="2"/>
  </si>
  <si>
    <r>
      <t xml:space="preserve">1丈 </t>
    </r>
    <r>
      <rPr>
        <sz val="11"/>
        <rFont val="游ゴシック"/>
        <family val="3"/>
        <charset val="128"/>
        <scheme val="minor"/>
      </rPr>
      <t>=</t>
    </r>
    <phoneticPr fontId="2"/>
  </si>
  <si>
    <t>1尺 =</t>
    <phoneticPr fontId="2"/>
  </si>
  <si>
    <r>
      <t xml:space="preserve">1寸 </t>
    </r>
    <r>
      <rPr>
        <sz val="11"/>
        <rFont val="游ゴシック"/>
        <family val="3"/>
        <charset val="128"/>
        <scheme val="minor"/>
      </rPr>
      <t>=</t>
    </r>
    <phoneticPr fontId="2"/>
  </si>
  <si>
    <r>
      <t xml:space="preserve">1厘 </t>
    </r>
    <r>
      <rPr>
        <sz val="11"/>
        <rFont val="游ゴシック"/>
        <family val="3"/>
        <charset val="128"/>
        <scheme val="minor"/>
      </rPr>
      <t>=</t>
    </r>
    <phoneticPr fontId="2"/>
  </si>
  <si>
    <r>
      <t>※、</t>
    </r>
    <r>
      <rPr>
        <sz val="11"/>
        <color rgb="FFC00000"/>
        <rFont val="游ゴシック"/>
        <family val="3"/>
        <charset val="128"/>
        <scheme val="minor"/>
      </rPr>
      <t>鯨尺</t>
    </r>
    <r>
      <rPr>
        <sz val="11"/>
        <color theme="1"/>
        <rFont val="游ゴシック"/>
        <family val="3"/>
        <charset val="128"/>
        <scheme val="minor"/>
      </rPr>
      <t>または</t>
    </r>
    <r>
      <rPr>
        <sz val="11"/>
        <color rgb="FF00B050"/>
        <rFont val="游ゴシック"/>
        <family val="3"/>
        <charset val="128"/>
        <scheme val="minor"/>
      </rPr>
      <t>ｃｍ</t>
    </r>
    <r>
      <rPr>
        <sz val="11"/>
        <color theme="1"/>
        <rFont val="游ゴシック"/>
        <family val="3"/>
        <charset val="128"/>
        <scheme val="minor"/>
      </rPr>
      <t>片方のみの記入でも計算します。</t>
    </r>
    <phoneticPr fontId="2"/>
  </si>
  <si>
    <r>
      <t>ヒップ</t>
    </r>
    <r>
      <rPr>
        <sz val="11"/>
        <color rgb="FF00B050"/>
        <rFont val="游ゴシック"/>
        <family val="3"/>
        <charset val="128"/>
        <scheme val="minor"/>
      </rPr>
      <t>90</t>
    </r>
    <r>
      <rPr>
        <sz val="11"/>
        <color theme="1"/>
        <rFont val="游ゴシック"/>
        <family val="3"/>
        <charset val="128"/>
        <scheme val="minor"/>
      </rPr>
      <t>cm (</t>
    </r>
    <r>
      <rPr>
        <sz val="11"/>
        <color rgb="FFC00000"/>
        <rFont val="游ゴシック"/>
        <family val="3"/>
        <charset val="128"/>
        <scheme val="minor"/>
      </rPr>
      <t>2尺3寸8分1厘</t>
    </r>
    <r>
      <rPr>
        <sz val="11"/>
        <color theme="1"/>
        <rFont val="游ゴシック"/>
        <family val="3"/>
        <charset val="128"/>
        <scheme val="minor"/>
      </rPr>
      <t>) の時の合褄幅は</t>
    </r>
    <rPh sb="10" eb="11">
      <t>シャク</t>
    </rPh>
    <rPh sb="12" eb="13">
      <t>スン</t>
    </rPh>
    <rPh sb="14" eb="15">
      <t>ブ</t>
    </rPh>
    <rPh sb="16" eb="17">
      <t>リン</t>
    </rPh>
    <rPh sb="20" eb="21">
      <t>トキ</t>
    </rPh>
    <rPh sb="22" eb="25">
      <t>アイズマハバ</t>
    </rPh>
    <phoneticPr fontId="2"/>
  </si>
  <si>
    <r>
      <t>ヒップ</t>
    </r>
    <r>
      <rPr>
        <sz val="11"/>
        <color rgb="FF00B050"/>
        <rFont val="游ゴシック"/>
        <family val="3"/>
        <charset val="128"/>
        <scheme val="minor"/>
      </rPr>
      <t>90</t>
    </r>
    <r>
      <rPr>
        <sz val="11"/>
        <color theme="1"/>
        <rFont val="游ゴシック"/>
        <family val="3"/>
        <charset val="128"/>
        <scheme val="minor"/>
      </rPr>
      <t>cm (</t>
    </r>
    <r>
      <rPr>
        <sz val="11"/>
        <color rgb="FFC00000"/>
        <rFont val="游ゴシック"/>
        <family val="3"/>
        <charset val="128"/>
        <scheme val="minor"/>
      </rPr>
      <t>2尺3寸8分1厘</t>
    </r>
    <r>
      <rPr>
        <sz val="11"/>
        <color theme="1"/>
        <rFont val="游ゴシック"/>
        <family val="3"/>
        <charset val="128"/>
        <scheme val="minor"/>
      </rPr>
      <t>)を基準にした時の、合褄幅と前腰幅と後幅に加減する値は</t>
    </r>
    <rPh sb="19" eb="21">
      <t>キジュン</t>
    </rPh>
    <rPh sb="24" eb="25">
      <t>トキ</t>
    </rPh>
    <rPh sb="27" eb="30">
      <t>アイズマハバ</t>
    </rPh>
    <rPh sb="31" eb="32">
      <t>マエ</t>
    </rPh>
    <rPh sb="32" eb="33">
      <t>コシ</t>
    </rPh>
    <rPh sb="33" eb="34">
      <t>ハバ</t>
    </rPh>
    <rPh sb="35" eb="36">
      <t>ウシロ</t>
    </rPh>
    <rPh sb="36" eb="37">
      <t>ハバ</t>
    </rPh>
    <rPh sb="38" eb="40">
      <t>カゲン</t>
    </rPh>
    <rPh sb="42" eb="43">
      <t>アタイ</t>
    </rPh>
    <phoneticPr fontId="2"/>
  </si>
  <si>
    <r>
      <t>cm ですが、合褄幅は広げても</t>
    </r>
    <r>
      <rPr>
        <sz val="11"/>
        <color rgb="FFC00000"/>
        <rFont val="游ゴシック"/>
        <family val="3"/>
        <charset val="128"/>
        <scheme val="minor"/>
      </rPr>
      <t>4寸2分</t>
    </r>
    <r>
      <rPr>
        <sz val="11"/>
        <color theme="1"/>
        <rFont val="游ゴシック"/>
        <family val="3"/>
        <charset val="128"/>
        <scheme val="minor"/>
      </rPr>
      <t>（</t>
    </r>
    <r>
      <rPr>
        <sz val="11"/>
        <color rgb="FF00B050"/>
        <rFont val="游ゴシック"/>
        <family val="3"/>
        <charset val="128"/>
        <scheme val="minor"/>
      </rPr>
      <t>15.876ｃｍ</t>
    </r>
    <r>
      <rPr>
        <sz val="11"/>
        <color theme="1"/>
        <rFont val="游ゴシック"/>
        <family val="3"/>
        <charset val="128"/>
        <scheme val="minor"/>
      </rPr>
      <t>）位なので、前腰幅と後幅に加減する値は合褄幅が</t>
    </r>
    <phoneticPr fontId="2"/>
  </si>
  <si>
    <r>
      <t>cm、前幅を前腰幅より</t>
    </r>
    <r>
      <rPr>
        <sz val="11"/>
        <color rgb="FFC00000"/>
        <rFont val="游ゴシック"/>
        <family val="3"/>
        <charset val="128"/>
        <scheme val="minor"/>
      </rPr>
      <t>2分</t>
    </r>
    <r>
      <rPr>
        <sz val="11"/>
        <color theme="1"/>
        <rFont val="游ゴシック"/>
        <family val="3"/>
        <charset val="128"/>
        <scheme val="minor"/>
      </rPr>
      <t>(</t>
    </r>
    <r>
      <rPr>
        <sz val="11"/>
        <color rgb="FF00B050"/>
        <rFont val="游ゴシック"/>
        <family val="3"/>
        <charset val="128"/>
        <scheme val="minor"/>
      </rPr>
      <t>0.75cm</t>
    </r>
    <r>
      <rPr>
        <sz val="11"/>
        <color theme="1"/>
        <rFont val="游ゴシック"/>
        <family val="3"/>
        <charset val="128"/>
        <scheme val="minor"/>
      </rPr>
      <t xml:space="preserve">)広げた時  </t>
    </r>
    <rPh sb="3" eb="5">
      <t>マエハバ</t>
    </rPh>
    <phoneticPr fontId="2"/>
  </si>
  <si>
    <r>
      <t>前幅は前腰幅より</t>
    </r>
    <r>
      <rPr>
        <sz val="11"/>
        <color rgb="FFC00000"/>
        <rFont val="游ゴシック"/>
        <family val="3"/>
        <charset val="128"/>
        <scheme val="minor"/>
      </rPr>
      <t>2分</t>
    </r>
    <r>
      <rPr>
        <sz val="11"/>
        <color theme="1"/>
        <rFont val="游ゴシック"/>
        <family val="3"/>
        <charset val="128"/>
        <scheme val="minor"/>
      </rPr>
      <t>(</t>
    </r>
    <r>
      <rPr>
        <sz val="11"/>
        <color rgb="FF00B050"/>
        <rFont val="游ゴシック"/>
        <family val="3"/>
        <charset val="128"/>
        <scheme val="minor"/>
      </rPr>
      <t>0.75cm</t>
    </r>
    <r>
      <rPr>
        <sz val="11"/>
        <color theme="1"/>
        <rFont val="游ゴシック"/>
        <family val="3"/>
        <charset val="128"/>
        <scheme val="minor"/>
      </rPr>
      <t>)広げる時と、前腰幅と同寸か、前腰幅より</t>
    </r>
    <r>
      <rPr>
        <sz val="11"/>
        <color rgb="FFC00000"/>
        <rFont val="游ゴシック"/>
        <family val="3"/>
        <charset val="128"/>
        <scheme val="minor"/>
      </rPr>
      <t>2分</t>
    </r>
    <r>
      <rPr>
        <sz val="11"/>
        <color theme="1"/>
        <rFont val="游ゴシック"/>
        <family val="3"/>
        <charset val="128"/>
        <scheme val="minor"/>
      </rPr>
      <t>(</t>
    </r>
    <r>
      <rPr>
        <sz val="11"/>
        <color rgb="FF00B050"/>
        <rFont val="游ゴシック"/>
        <family val="3"/>
        <charset val="128"/>
        <scheme val="minor"/>
      </rPr>
      <t>0.756cm</t>
    </r>
    <r>
      <rPr>
        <sz val="11"/>
        <color theme="1"/>
        <rFont val="游ゴシック"/>
        <family val="3"/>
        <charset val="128"/>
        <scheme val="minor"/>
      </rPr>
      <t>)程度狭くする場合があります。</t>
    </r>
    <phoneticPr fontId="2"/>
  </si>
  <si>
    <r>
      <rPr>
        <sz val="11"/>
        <color rgb="FFC00000"/>
        <rFont val="游ゴシック"/>
        <family val="3"/>
        <charset val="128"/>
        <scheme val="minor"/>
      </rPr>
      <t>赤い枠内は鯨尺</t>
    </r>
    <r>
      <rPr>
        <sz val="11"/>
        <color theme="1"/>
        <rFont val="游ゴシック"/>
        <family val="3"/>
        <charset val="128"/>
        <scheme val="minor"/>
      </rPr>
      <t>で、</t>
    </r>
    <r>
      <rPr>
        <sz val="11"/>
        <color rgb="FF00B050"/>
        <rFont val="游ゴシック"/>
        <family val="3"/>
        <charset val="128"/>
        <scheme val="minor"/>
      </rPr>
      <t>緑の枠内はｃｍ</t>
    </r>
    <r>
      <rPr>
        <sz val="11"/>
        <color theme="1"/>
        <rFont val="游ゴシック"/>
        <family val="3"/>
        <charset val="128"/>
        <scheme val="minor"/>
      </rPr>
      <t>で記入します。</t>
    </r>
    <rPh sb="0" eb="1">
      <t>アカ</t>
    </rPh>
    <rPh sb="2" eb="3">
      <t>ワク</t>
    </rPh>
    <rPh sb="3" eb="4">
      <t>ナイ</t>
    </rPh>
    <rPh sb="5" eb="7">
      <t>クジラジャク</t>
    </rPh>
    <rPh sb="9" eb="10">
      <t>ミドリ</t>
    </rPh>
    <rPh sb="11" eb="12">
      <t>ワク</t>
    </rPh>
    <rPh sb="12" eb="13">
      <t>ナイ</t>
    </rPh>
    <rPh sb="17" eb="19">
      <t>キニュウ</t>
    </rPh>
    <phoneticPr fontId="2"/>
  </si>
  <si>
    <r>
      <t xml:space="preserve">袖山幅は袖幅 + </t>
    </r>
    <r>
      <rPr>
        <sz val="11"/>
        <color rgb="FFC00000"/>
        <rFont val="游ゴシック"/>
        <family val="3"/>
        <charset val="128"/>
        <scheme val="minor"/>
      </rPr>
      <t>3分</t>
    </r>
    <r>
      <rPr>
        <sz val="11"/>
        <color theme="1"/>
        <rFont val="游ゴシック"/>
        <family val="3"/>
        <charset val="128"/>
        <scheme val="minor"/>
      </rPr>
      <t>(</t>
    </r>
    <r>
      <rPr>
        <sz val="11"/>
        <color rgb="FF00B050"/>
        <rFont val="游ゴシック"/>
        <family val="3"/>
        <charset val="128"/>
        <scheme val="minor"/>
      </rPr>
      <t>1.134cm</t>
    </r>
    <r>
      <rPr>
        <sz val="11"/>
        <color theme="1"/>
        <rFont val="游ゴシック"/>
        <family val="3"/>
        <charset val="128"/>
        <scheme val="minor"/>
      </rPr>
      <t>)まで広げられます。</t>
    </r>
    <phoneticPr fontId="2"/>
  </si>
  <si>
    <r>
      <t>衿肩明の並は</t>
    </r>
    <r>
      <rPr>
        <sz val="11"/>
        <color rgb="FFC00000"/>
        <rFont val="游ゴシック"/>
        <family val="3"/>
        <charset val="128"/>
        <scheme val="minor"/>
      </rPr>
      <t>2寸3分</t>
    </r>
    <r>
      <rPr>
        <sz val="11"/>
        <color theme="1"/>
        <rFont val="游ゴシック"/>
        <family val="3"/>
        <charset val="128"/>
        <scheme val="minor"/>
      </rPr>
      <t>（</t>
    </r>
    <r>
      <rPr>
        <sz val="11"/>
        <color rgb="FF00B050"/>
        <rFont val="游ゴシック"/>
        <family val="3"/>
        <charset val="128"/>
        <scheme val="minor"/>
      </rPr>
      <t>8.694ｃｍ</t>
    </r>
    <r>
      <rPr>
        <sz val="11"/>
        <color theme="1"/>
        <rFont val="游ゴシック"/>
        <family val="3"/>
        <charset val="128"/>
        <scheme val="minor"/>
      </rPr>
      <t>）です。</t>
    </r>
    <phoneticPr fontId="2"/>
  </si>
  <si>
    <r>
      <t>身八っ口の並は</t>
    </r>
    <r>
      <rPr>
        <sz val="11"/>
        <color rgb="FFC00000"/>
        <rFont val="游ゴシック"/>
        <family val="3"/>
        <charset val="128"/>
        <scheme val="minor"/>
      </rPr>
      <t>3寸5分</t>
    </r>
    <r>
      <rPr>
        <sz val="11"/>
        <color theme="1"/>
        <rFont val="游ゴシック"/>
        <family val="3"/>
        <charset val="128"/>
        <scheme val="minor"/>
      </rPr>
      <t>(</t>
    </r>
    <r>
      <rPr>
        <sz val="11"/>
        <color rgb="FF00B050"/>
        <rFont val="游ゴシック"/>
        <family val="3"/>
        <charset val="128"/>
        <scheme val="minor"/>
      </rPr>
      <t>13.23cm</t>
    </r>
    <r>
      <rPr>
        <sz val="11"/>
        <color theme="1"/>
        <rFont val="游ゴシック"/>
        <family val="3"/>
        <charset val="128"/>
        <scheme val="minor"/>
      </rPr>
      <t>)です。</t>
    </r>
    <phoneticPr fontId="2"/>
  </si>
  <si>
    <r>
      <t>肩山から内揚迄の長さは</t>
    </r>
    <r>
      <rPr>
        <sz val="11"/>
        <color rgb="FFC00000"/>
        <rFont val="游ゴシック"/>
        <family val="3"/>
        <charset val="128"/>
        <scheme val="minor"/>
      </rPr>
      <t>1尺</t>
    </r>
    <r>
      <rPr>
        <sz val="11"/>
        <color theme="1"/>
        <rFont val="游ゴシック"/>
        <family val="3"/>
        <charset val="128"/>
        <scheme val="minor"/>
      </rPr>
      <t>（</t>
    </r>
    <r>
      <rPr>
        <sz val="11"/>
        <color rgb="FF00B050"/>
        <rFont val="游ゴシック"/>
        <family val="3"/>
        <charset val="128"/>
        <scheme val="minor"/>
      </rPr>
      <t>37.8ｃｍ</t>
    </r>
    <r>
      <rPr>
        <sz val="11"/>
        <color theme="1"/>
        <rFont val="游ゴシック"/>
        <family val="3"/>
        <charset val="128"/>
        <scheme val="minor"/>
      </rPr>
      <t>）から</t>
    </r>
    <r>
      <rPr>
        <sz val="11"/>
        <color rgb="FFC00000"/>
        <rFont val="游ゴシック"/>
        <family val="3"/>
        <charset val="128"/>
        <scheme val="minor"/>
      </rPr>
      <t>1尺1寸</t>
    </r>
    <r>
      <rPr>
        <sz val="11"/>
        <color theme="1"/>
        <rFont val="游ゴシック"/>
        <family val="3"/>
        <charset val="128"/>
        <scheme val="minor"/>
      </rPr>
      <t>（</t>
    </r>
    <r>
      <rPr>
        <sz val="11"/>
        <color rgb="FF00B050"/>
        <rFont val="游ゴシック"/>
        <family val="3"/>
        <charset val="128"/>
        <scheme val="minor"/>
      </rPr>
      <t>41.58ｃｍ</t>
    </r>
    <r>
      <rPr>
        <sz val="11"/>
        <color theme="1"/>
        <rFont val="游ゴシック"/>
        <family val="3"/>
        <charset val="128"/>
        <scheme val="minor"/>
      </rPr>
      <t>）位にします。</t>
    </r>
    <phoneticPr fontId="2"/>
  </si>
  <si>
    <t>注、洋服の袖丈は和服では裄丈と言います。</t>
    <rPh sb="8" eb="10">
      <t>ワフク</t>
    </rPh>
    <phoneticPr fontId="2"/>
  </si>
  <si>
    <t>※、着物の寸法を割出します。</t>
    <rPh sb="2" eb="4">
      <t>キモノ</t>
    </rPh>
    <rPh sb="5" eb="7">
      <t>スンポウ</t>
    </rPh>
    <rPh sb="8" eb="10">
      <t>ワリダ</t>
    </rPh>
    <phoneticPr fontId="2"/>
  </si>
  <si>
    <t>反物幅</t>
    <rPh sb="0" eb="3">
      <t>タンモノハバ</t>
    </rPh>
    <phoneticPr fontId="2"/>
  </si>
  <si>
    <t>最初に計算で割出した後幅を参考に仮の後幅を入力します。</t>
    <phoneticPr fontId="2"/>
  </si>
  <si>
    <t>仮の衽幅　　</t>
    <rPh sb="2" eb="3">
      <t>オクミ</t>
    </rPh>
    <rPh sb="3" eb="4">
      <t>ハバ</t>
    </rPh>
    <phoneticPr fontId="2"/>
  </si>
  <si>
    <r>
      <t>仮の合褄幅</t>
    </r>
    <r>
      <rPr>
        <sz val="11"/>
        <color rgb="FFFF0000"/>
        <rFont val="游ゴシック"/>
        <family val="3"/>
        <charset val="128"/>
        <scheme val="minor"/>
      </rPr>
      <t>②</t>
    </r>
    <phoneticPr fontId="2"/>
  </si>
  <si>
    <t>①</t>
    <phoneticPr fontId="2"/>
  </si>
  <si>
    <t xml:space="preserve">抱幅の ( 一 + 二 ) / 2 = </t>
    <rPh sb="6" eb="7">
      <t>イチ</t>
    </rPh>
    <rPh sb="10" eb="11">
      <t>ニ</t>
    </rPh>
    <phoneticPr fontId="2"/>
  </si>
  <si>
    <t xml:space="preserve">前腰幅の ( 一 + 二 ) / 2 = </t>
    <rPh sb="0" eb="1">
      <t>マエ</t>
    </rPh>
    <rPh sb="1" eb="2">
      <t>コシ</t>
    </rPh>
    <rPh sb="7" eb="8">
      <t>イチ</t>
    </rPh>
    <rPh sb="11" eb="12">
      <t>ニ</t>
    </rPh>
    <phoneticPr fontId="2"/>
  </si>
  <si>
    <t xml:space="preserve">前幅の ( 一 + 二 ) / 2 = </t>
    <rPh sb="0" eb="1">
      <t>マエ</t>
    </rPh>
    <rPh sb="6" eb="7">
      <t>イチ</t>
    </rPh>
    <rPh sb="10" eb="11">
      <t>ニ</t>
    </rPh>
    <phoneticPr fontId="2"/>
  </si>
  <si>
    <t>後幅の ( 一 + 二 ) / 2 = 計算で割出した後幅</t>
    <phoneticPr fontId="2"/>
  </si>
  <si>
    <r>
      <t xml:space="preserve">計算で割出した後幅 - 仮の後幅 </t>
    </r>
    <r>
      <rPr>
        <sz val="11"/>
        <color rgb="FFFF0000"/>
        <rFont val="游ゴシック"/>
        <family val="3"/>
        <charset val="128"/>
        <scheme val="minor"/>
      </rPr>
      <t>③</t>
    </r>
    <r>
      <rPr>
        <sz val="11"/>
        <rFont val="游ゴシック"/>
        <family val="3"/>
        <charset val="128"/>
        <scheme val="minor"/>
      </rPr>
      <t xml:space="preserve"> =</t>
    </r>
    <phoneticPr fontId="2"/>
  </si>
  <si>
    <t>女物の単衣の着物の寸法表</t>
    <rPh sb="0" eb="2">
      <t>オンナモノ</t>
    </rPh>
    <rPh sb="3" eb="5">
      <t>ヒトエ</t>
    </rPh>
    <rPh sb="6" eb="8">
      <t>キモノ</t>
    </rPh>
    <rPh sb="9" eb="11">
      <t>スンポウ</t>
    </rPh>
    <rPh sb="11" eb="12">
      <t>ヒョウ</t>
    </rPh>
    <phoneticPr fontId="2"/>
  </si>
  <si>
    <t>女物の着物の寸法表</t>
    <rPh sb="3" eb="5">
      <t>キモノ</t>
    </rPh>
    <rPh sb="6" eb="8">
      <t>スンポウ</t>
    </rPh>
    <rPh sb="8" eb="9">
      <t>ヒョウ</t>
    </rPh>
    <phoneticPr fontId="2"/>
  </si>
  <si>
    <t xml:space="preserve">    仮の合褄幅を + - して計算で割出した後幅、前幅、前腰幅と抱幅の値を調整をします。</t>
    <phoneticPr fontId="2"/>
  </si>
  <si>
    <r>
      <rPr>
        <sz val="11"/>
        <color rgb="FFFF0000"/>
        <rFont val="游ゴシック"/>
        <family val="3"/>
        <charset val="128"/>
        <scheme val="minor"/>
      </rPr>
      <t>①</t>
    </r>
    <r>
      <rPr>
        <sz val="11"/>
        <rFont val="游ゴシック"/>
        <family val="3"/>
        <charset val="128"/>
        <scheme val="minor"/>
      </rPr>
      <t xml:space="preserve"> 仮の衽幅→</t>
    </r>
    <r>
      <rPr>
        <sz val="11"/>
        <color rgb="FFFF0000"/>
        <rFont val="游ゴシック"/>
        <family val="3"/>
        <charset val="128"/>
        <scheme val="minor"/>
      </rPr>
      <t>②</t>
    </r>
    <r>
      <rPr>
        <sz val="11"/>
        <rFont val="游ゴシック"/>
        <family val="3"/>
        <charset val="128"/>
        <scheme val="minor"/>
      </rPr>
      <t xml:space="preserve"> 仮の合褄幅→</t>
    </r>
    <r>
      <rPr>
        <sz val="11"/>
        <color rgb="FFFF0000"/>
        <rFont val="游ゴシック"/>
        <family val="3"/>
        <charset val="128"/>
        <scheme val="minor"/>
      </rPr>
      <t>③</t>
    </r>
    <r>
      <rPr>
        <sz val="11"/>
        <rFont val="游ゴシック"/>
        <family val="3"/>
        <charset val="128"/>
        <scheme val="minor"/>
      </rPr>
      <t xml:space="preserve"> 仮の後幅→</t>
    </r>
    <r>
      <rPr>
        <sz val="11"/>
        <color rgb="FFFF0000"/>
        <rFont val="游ゴシック"/>
        <family val="3"/>
        <charset val="128"/>
        <scheme val="minor"/>
      </rPr>
      <t>④</t>
    </r>
    <r>
      <rPr>
        <sz val="11"/>
        <rFont val="游ゴシック"/>
        <family val="3"/>
        <charset val="128"/>
        <scheme val="minor"/>
      </rPr>
      <t xml:space="preserve"> 仮の前幅→</t>
    </r>
    <r>
      <rPr>
        <sz val="11"/>
        <color rgb="FFFF0000"/>
        <rFont val="游ゴシック"/>
        <family val="3"/>
        <charset val="128"/>
        <scheme val="minor"/>
      </rPr>
      <t>⑤</t>
    </r>
    <r>
      <rPr>
        <sz val="11"/>
        <rFont val="游ゴシック"/>
        <family val="3"/>
        <charset val="128"/>
        <scheme val="minor"/>
      </rPr>
      <t xml:space="preserve"> 仮の前腰幅→</t>
    </r>
    <r>
      <rPr>
        <sz val="11"/>
        <color rgb="FFFF0000"/>
        <rFont val="游ゴシック"/>
        <family val="3"/>
        <charset val="128"/>
        <scheme val="minor"/>
      </rPr>
      <t>⑥</t>
    </r>
    <r>
      <rPr>
        <sz val="11"/>
        <rFont val="游ゴシック"/>
        <family val="3"/>
        <charset val="128"/>
        <scheme val="minor"/>
      </rPr>
      <t xml:space="preserve"> 仮の抱幅の順に入力します。</t>
    </r>
    <phoneticPr fontId="2"/>
  </si>
  <si>
    <r>
      <rPr>
        <sz val="11"/>
        <color rgb="FFC00000"/>
        <rFont val="游ゴシック"/>
        <family val="3"/>
        <charset val="128"/>
        <scheme val="minor"/>
      </rPr>
      <t xml:space="preserve"> 鯨尺</t>
    </r>
    <r>
      <rPr>
        <sz val="11"/>
        <color theme="1"/>
        <rFont val="游ゴシック"/>
        <family val="3"/>
        <charset val="128"/>
        <scheme val="minor"/>
      </rPr>
      <t xml:space="preserve"> → </t>
    </r>
    <r>
      <rPr>
        <sz val="11"/>
        <color rgb="FF00B050"/>
        <rFont val="游ゴシック"/>
        <family val="3"/>
        <charset val="128"/>
        <scheme val="minor"/>
      </rPr>
      <t>cm</t>
    </r>
    <rPh sb="1" eb="3">
      <t>クジラジャク</t>
    </rPh>
    <phoneticPr fontId="2"/>
  </si>
  <si>
    <t>霞草ブルー女物単衣着物</t>
    <rPh sb="0" eb="1">
      <t>カスミ</t>
    </rPh>
    <rPh sb="1" eb="2">
      <t>クサ</t>
    </rPh>
    <rPh sb="5" eb="6">
      <t>オンナ</t>
    </rPh>
    <rPh sb="6" eb="7">
      <t>モノ</t>
    </rPh>
    <rPh sb="7" eb="9">
      <t>ヒトエ</t>
    </rPh>
    <rPh sb="9" eb="11">
      <t>キモノ</t>
    </rPh>
    <phoneticPr fontId="2"/>
  </si>
  <si>
    <t>2024年9月14日更新</t>
    <phoneticPr fontId="2"/>
  </si>
  <si>
    <t>広衿</t>
    <rPh sb="0" eb="2">
      <t>ヒロエリ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</si>
</sst>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000"/>
  </numFmts>
  <fonts count="19">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11"/>
      <color rgb="FFC00000"/>
      <name val="游ゴシック"/>
      <family val="3"/>
      <charset val="128"/>
      <scheme val="minor"/>
    </font>
    <font>
      <b/>
      <sz val="11"/>
      <color rgb="FFFF0000"/>
      <name val="游ゴシック"/>
      <family val="3"/>
      <charset val="128"/>
      <scheme val="minor"/>
    </font>
    <font>
      <sz val="11"/>
      <color rgb="FF00B050"/>
      <name val="游ゴシック"/>
      <family val="3"/>
      <charset val="128"/>
      <scheme val="minor"/>
    </font>
    <font>
      <sz val="11"/>
      <color rgb="FFFF0000"/>
      <name val="游ゴシック"/>
      <family val="3"/>
      <charset val="128"/>
      <scheme val="minor"/>
    </font>
    <font>
      <b/>
      <sz val="11"/>
      <color rgb="FF00B050"/>
      <name val="游ゴシック"/>
      <family val="3"/>
      <charset val="128"/>
      <scheme val="minor"/>
    </font>
    <font>
      <b/>
      <sz val="11"/>
      <color rgb="FFC00000"/>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rgb="FF00B050"/>
      <name val="游ゴシック"/>
      <family val="2"/>
      <charset val="128"/>
      <scheme val="minor"/>
    </font>
    <font>
      <sz val="11"/>
      <color rgb="FFC00000"/>
      <name val="游ゴシック"/>
      <family val="2"/>
      <charset val="128"/>
      <scheme val="minor"/>
    </font>
    <font>
      <b/>
      <sz val="14"/>
      <color rgb="FFC00000"/>
      <name val="游ゴシック"/>
      <family val="3"/>
      <charset val="128"/>
      <scheme val="minor"/>
    </font>
    <font>
      <b/>
      <sz val="12"/>
      <color rgb="FFC00000"/>
      <name val="游ゴシック"/>
      <family val="3"/>
      <charset val="128"/>
      <scheme val="minor"/>
    </font>
    <font>
      <sz val="11"/>
      <color rgb="FF7030A0"/>
      <name val="游ゴシック"/>
      <family val="3"/>
      <charset val="128"/>
      <scheme val="minor"/>
    </font>
  </fonts>
  <fills count="2">
    <fill>
      <patternFill patternType="none"/>
    </fill>
    <fill>
      <patternFill patternType="gray125"/>
    </fill>
  </fills>
  <borders count="107">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double">
        <color rgb="FFC00000"/>
      </left>
      <right style="double">
        <color rgb="FFC00000"/>
      </right>
      <top style="double">
        <color rgb="FFC00000"/>
      </top>
      <bottom style="double">
        <color rgb="FFC00000"/>
      </bottom>
      <diagonal/>
    </border>
    <border>
      <left style="thin">
        <color rgb="FFC00000"/>
      </left>
      <right style="thin">
        <color rgb="FFC00000"/>
      </right>
      <top style="thin">
        <color rgb="FFC00000"/>
      </top>
      <bottom style="thin">
        <color rgb="FFC00000"/>
      </bottom>
      <diagonal/>
    </border>
    <border>
      <left style="thin">
        <color rgb="FFC00000"/>
      </left>
      <right style="thin">
        <color rgb="FF00B050"/>
      </right>
      <top style="thin">
        <color rgb="FF00B050"/>
      </top>
      <bottom style="thin">
        <color rgb="FF00B050"/>
      </bottom>
      <diagonal/>
    </border>
    <border>
      <left/>
      <right style="thin">
        <color rgb="FFC00000"/>
      </right>
      <top/>
      <bottom/>
      <diagonal/>
    </border>
    <border>
      <left/>
      <right style="thin">
        <color rgb="FFC00000"/>
      </right>
      <top style="thin">
        <color rgb="FFC00000"/>
      </top>
      <bottom style="thin">
        <color rgb="FFC00000"/>
      </bottom>
      <diagonal/>
    </border>
    <border>
      <left/>
      <right/>
      <top/>
      <bottom style="thin">
        <color rgb="FFC00000"/>
      </bottom>
      <diagonal/>
    </border>
    <border>
      <left/>
      <right/>
      <top/>
      <bottom style="thin">
        <color rgb="FF00B050"/>
      </bottom>
      <diagonal/>
    </border>
    <border>
      <left/>
      <right style="thin">
        <color rgb="FF00B050"/>
      </right>
      <top style="thin">
        <color rgb="FF00B050"/>
      </top>
      <bottom style="thin">
        <color rgb="FF00B050"/>
      </bottom>
      <diagonal/>
    </border>
    <border>
      <left/>
      <right/>
      <top/>
      <bottom style="double">
        <color rgb="FF00B050"/>
      </bottom>
      <diagonal/>
    </border>
    <border>
      <left/>
      <right style="double">
        <color rgb="FFC00000"/>
      </right>
      <top/>
      <bottom/>
      <diagonal/>
    </border>
    <border>
      <left style="thin">
        <color rgb="FF00B050"/>
      </left>
      <right/>
      <top/>
      <bottom/>
      <diagonal/>
    </border>
    <border>
      <left/>
      <right/>
      <top/>
      <bottom style="double">
        <color indexed="64"/>
      </bottom>
      <diagonal/>
    </border>
    <border>
      <left/>
      <right/>
      <top/>
      <bottom style="medium">
        <color indexed="64"/>
      </bottom>
      <diagonal/>
    </border>
    <border>
      <left/>
      <right style="medium">
        <color indexed="64"/>
      </right>
      <top/>
      <bottom/>
      <diagonal/>
    </border>
    <border diagonalUp="1">
      <left/>
      <right/>
      <top/>
      <bottom style="medium">
        <color indexed="64"/>
      </bottom>
      <diagonal style="double">
        <color indexed="64"/>
      </diagonal>
    </border>
    <border>
      <left/>
      <right style="medium">
        <color indexed="64"/>
      </right>
      <top style="medium">
        <color indexed="64"/>
      </top>
      <bottom/>
      <diagonal/>
    </border>
    <border diagonalDown="1">
      <left/>
      <right style="mediumDashed">
        <color theme="4"/>
      </right>
      <top/>
      <bottom style="medium">
        <color indexed="64"/>
      </bottom>
      <diagonal style="double">
        <color indexed="64"/>
      </diagonal>
    </border>
    <border>
      <left/>
      <right style="mediumDashed">
        <color theme="4"/>
      </right>
      <top style="medium">
        <color indexed="64"/>
      </top>
      <bottom/>
      <diagonal/>
    </border>
    <border>
      <left/>
      <right style="mediumDashed">
        <color theme="4"/>
      </right>
      <top/>
      <bottom/>
      <diagonal/>
    </border>
    <border>
      <left/>
      <right style="mediumDashed">
        <color theme="4"/>
      </right>
      <top/>
      <bottom style="medium">
        <color indexed="64"/>
      </bottom>
      <diagonal/>
    </border>
    <border>
      <left/>
      <right/>
      <top/>
      <bottom style="mediumDashed">
        <color theme="4"/>
      </bottom>
      <diagonal/>
    </border>
    <border>
      <left/>
      <right style="double">
        <color indexed="64"/>
      </right>
      <top/>
      <bottom style="mediumDashed">
        <color theme="4"/>
      </bottom>
      <diagonal/>
    </border>
    <border>
      <left/>
      <right style="medium">
        <color indexed="64"/>
      </right>
      <top/>
      <bottom style="mediumDashed">
        <color theme="4"/>
      </bottom>
      <diagonal/>
    </border>
    <border>
      <left style="double">
        <color indexed="64"/>
      </left>
      <right/>
      <top/>
      <bottom style="mediumDashed">
        <color theme="4"/>
      </bottom>
      <diagonal/>
    </border>
    <border>
      <left style="thin">
        <color rgb="FFC00000"/>
      </left>
      <right/>
      <top/>
      <bottom/>
      <diagonal/>
    </border>
    <border>
      <left/>
      <right style="thin">
        <color rgb="FF00B050"/>
      </right>
      <top/>
      <bottom/>
      <diagonal/>
    </border>
    <border>
      <left style="thin">
        <color rgb="FF00B050"/>
      </left>
      <right style="thin">
        <color rgb="FF00B050"/>
      </right>
      <top style="thin">
        <color rgb="FF00B050"/>
      </top>
      <bottom style="thin">
        <color rgb="FF00B050"/>
      </bottom>
      <diagonal/>
    </border>
    <border>
      <left/>
      <right style="medium">
        <color rgb="FF00B050"/>
      </right>
      <top/>
      <bottom/>
      <diagonal/>
    </border>
    <border>
      <left/>
      <right style="medium">
        <color rgb="FF00B050"/>
      </right>
      <top style="medium">
        <color rgb="FF00B050"/>
      </top>
      <bottom style="medium">
        <color rgb="FF00B050"/>
      </bottom>
      <diagonal/>
    </border>
    <border>
      <left style="medium">
        <color rgb="FF00B050"/>
      </left>
      <right/>
      <top/>
      <bottom style="thin">
        <color indexed="64"/>
      </bottom>
      <diagonal/>
    </border>
    <border>
      <left/>
      <right style="medium">
        <color rgb="FFC00000"/>
      </right>
      <top style="medium">
        <color rgb="FFC00000"/>
      </top>
      <bottom style="medium">
        <color rgb="FFC00000"/>
      </bottom>
      <diagonal/>
    </border>
    <border>
      <left style="medium">
        <color rgb="FFC00000"/>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rgb="FF00B050"/>
      </top>
      <bottom style="double">
        <color rgb="FFC00000"/>
      </bottom>
      <diagonal/>
    </border>
    <border>
      <left/>
      <right/>
      <top style="thin">
        <color indexed="64"/>
      </top>
      <bottom style="double">
        <color rgb="FF00B050"/>
      </bottom>
      <diagonal/>
    </border>
    <border>
      <left/>
      <right style="double">
        <color indexed="64"/>
      </right>
      <top style="thin">
        <color indexed="64"/>
      </top>
      <bottom style="double">
        <color rgb="FF00B050"/>
      </bottom>
      <diagonal/>
    </border>
    <border>
      <left style="double">
        <color indexed="64"/>
      </left>
      <right/>
      <top/>
      <bottom style="thin">
        <color indexed="64"/>
      </bottom>
      <diagonal/>
    </border>
    <border>
      <left style="double">
        <color rgb="FFC00000"/>
      </left>
      <right/>
      <top style="double">
        <color rgb="FF00B050"/>
      </top>
      <bottom style="double">
        <color rgb="FF00B050"/>
      </bottom>
      <diagonal/>
    </border>
    <border>
      <left style="thin">
        <color indexed="64"/>
      </left>
      <right/>
      <top style="double">
        <color rgb="FFC00000"/>
      </top>
      <bottom style="double">
        <color rgb="FFC00000"/>
      </bottom>
      <diagonal/>
    </border>
    <border>
      <left/>
      <right/>
      <top style="thin">
        <color indexed="64"/>
      </top>
      <bottom style="thin">
        <color rgb="FFC00000"/>
      </bottom>
      <diagonal/>
    </border>
    <border>
      <left/>
      <right/>
      <top style="thin">
        <color indexed="64"/>
      </top>
      <bottom style="thin">
        <color rgb="FF00B050"/>
      </bottom>
      <diagonal/>
    </border>
    <border>
      <left/>
      <right style="double">
        <color rgb="FF00B050"/>
      </right>
      <top style="double">
        <color rgb="FF00B050"/>
      </top>
      <bottom style="double">
        <color rgb="FF00B050"/>
      </bottom>
      <diagonal/>
    </border>
    <border>
      <left/>
      <right style="double">
        <color indexed="64"/>
      </right>
      <top style="thin">
        <color indexed="64"/>
      </top>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rgb="FFC00000"/>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rgb="FF00B050"/>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rgb="FFC00000"/>
      </left>
      <right style="thin">
        <color rgb="FF00B050"/>
      </right>
      <top style="thin">
        <color rgb="FFC00000"/>
      </top>
      <bottom style="thin">
        <color rgb="FFC00000"/>
      </bottom>
      <diagonal/>
    </border>
    <border>
      <left style="thin">
        <color indexed="64"/>
      </left>
      <right/>
      <top/>
      <bottom style="thin">
        <color rgb="FFC00000"/>
      </bottom>
      <diagonal/>
    </border>
    <border>
      <left/>
      <right style="thin">
        <color indexed="64"/>
      </right>
      <top/>
      <bottom style="thin">
        <color rgb="FF00B050"/>
      </bottom>
      <diagonal/>
    </border>
    <border>
      <left style="thin">
        <color indexed="64"/>
      </left>
      <right/>
      <top style="thin">
        <color indexed="64"/>
      </top>
      <bottom style="thin">
        <color rgb="FFC00000"/>
      </bottom>
      <diagonal/>
    </border>
    <border>
      <left/>
      <right style="thin">
        <color indexed="64"/>
      </right>
      <top style="thin">
        <color indexed="64"/>
      </top>
      <bottom style="thin">
        <color rgb="FF00B050"/>
      </bottom>
      <diagonal/>
    </border>
    <border>
      <left style="thin">
        <color indexed="64"/>
      </left>
      <right style="thin">
        <color indexed="64"/>
      </right>
      <top/>
      <bottom/>
      <diagonal/>
    </border>
    <border>
      <left/>
      <right style="thin">
        <color rgb="FFC00000"/>
      </right>
      <top style="thin">
        <color indexed="64"/>
      </top>
      <bottom style="thin">
        <color indexed="64"/>
      </bottom>
      <diagonal/>
    </border>
    <border>
      <left style="thin">
        <color rgb="FFC00000"/>
      </left>
      <right/>
      <top style="thin">
        <color rgb="FF00B050"/>
      </top>
      <bottom style="thin">
        <color rgb="FF00B050"/>
      </bottom>
      <diagonal/>
    </border>
    <border>
      <left style="thin">
        <color rgb="FF00B050"/>
      </left>
      <right style="thin">
        <color indexed="64"/>
      </right>
      <top style="thin">
        <color indexed="64"/>
      </top>
      <bottom style="thin">
        <color indexed="64"/>
      </bottom>
      <diagonal/>
    </border>
    <border>
      <left style="thin">
        <color rgb="FFC00000"/>
      </left>
      <right style="thin">
        <color rgb="FFC00000"/>
      </right>
      <top style="thin">
        <color rgb="FF00B050"/>
      </top>
      <bottom style="thin">
        <color rgb="FF00B050"/>
      </bottom>
      <diagonal/>
    </border>
    <border>
      <left style="thin">
        <color rgb="FFC00000"/>
      </left>
      <right style="thin">
        <color rgb="FFC00000"/>
      </right>
      <top/>
      <bottom style="thin">
        <color rgb="FFC00000"/>
      </bottom>
      <diagonal/>
    </border>
    <border>
      <left/>
      <right/>
      <top style="thin">
        <color rgb="FF00B050"/>
      </top>
      <bottom style="thin">
        <color rgb="FF00B050"/>
      </bottom>
      <diagonal/>
    </border>
    <border>
      <left/>
      <right style="thin">
        <color rgb="FF00B050"/>
      </right>
      <top/>
      <bottom style="thin">
        <color rgb="FF00B050"/>
      </bottom>
      <diagonal/>
    </border>
    <border>
      <left style="thin">
        <color rgb="FFC00000"/>
      </left>
      <right/>
      <top/>
      <bottom style="thin">
        <color rgb="FF00B050"/>
      </bottom>
      <diagonal/>
    </border>
    <border>
      <left/>
      <right style="thin">
        <color rgb="FFC00000"/>
      </right>
      <top/>
      <bottom style="thin">
        <color rgb="FF00B050"/>
      </bottom>
      <diagonal/>
    </border>
    <border>
      <left style="thin">
        <color indexed="64"/>
      </left>
      <right style="thin">
        <color indexed="64"/>
      </right>
      <top style="thin">
        <color rgb="FFC00000"/>
      </top>
      <bottom style="thin">
        <color rgb="FFC00000"/>
      </bottom>
      <diagonal/>
    </border>
    <border>
      <left style="thin">
        <color indexed="64"/>
      </left>
      <right style="thin">
        <color indexed="64"/>
      </right>
      <top style="thin">
        <color rgb="FF00B050"/>
      </top>
      <bottom style="thin">
        <color rgb="FF00B050"/>
      </bottom>
      <diagonal/>
    </border>
    <border>
      <left style="thin">
        <color indexed="64"/>
      </left>
      <right/>
      <top style="thin">
        <color rgb="FFC00000"/>
      </top>
      <bottom style="thin">
        <color rgb="FFC00000"/>
      </bottom>
      <diagonal/>
    </border>
    <border>
      <left/>
      <right style="thin">
        <color indexed="64"/>
      </right>
      <top style="thin">
        <color rgb="FF00B050"/>
      </top>
      <bottom style="thin">
        <color rgb="FF00B050"/>
      </bottom>
      <diagonal/>
    </border>
    <border>
      <left/>
      <right/>
      <top style="thin">
        <color rgb="FFC00000"/>
      </top>
      <bottom style="thin">
        <color rgb="FFC00000"/>
      </bottom>
      <diagonal/>
    </border>
    <border>
      <left style="thin">
        <color rgb="FFC00000"/>
      </left>
      <right style="thin">
        <color rgb="FFC00000"/>
      </right>
      <top/>
      <bottom style="thin">
        <color rgb="FF00B050"/>
      </bottom>
      <diagonal/>
    </border>
    <border>
      <left/>
      <right style="thin">
        <color rgb="FFC00000"/>
      </right>
      <top/>
      <bottom style="thin">
        <color rgb="FFC00000"/>
      </bottom>
      <diagonal/>
    </border>
    <border>
      <left style="thin">
        <color rgb="FFC00000"/>
      </left>
      <right style="thin">
        <color rgb="FF00B050"/>
      </right>
      <top/>
      <bottom style="thin">
        <color rgb="FF00B050"/>
      </bottom>
      <diagonal/>
    </border>
    <border>
      <left style="thin">
        <color rgb="FF00B050"/>
      </left>
      <right style="thin">
        <color rgb="FF00B050"/>
      </right>
      <top/>
      <bottom style="thin">
        <color rgb="FF00B050"/>
      </bottom>
      <diagonal/>
    </border>
    <border>
      <left style="double">
        <color rgb="FF00B050"/>
      </left>
      <right/>
      <top style="thin">
        <color indexed="64"/>
      </top>
      <bottom style="thin">
        <color indexed="64"/>
      </bottom>
      <diagonal/>
    </border>
    <border>
      <left/>
      <right style="thin">
        <color indexed="64"/>
      </right>
      <top style="thin">
        <color indexed="64"/>
      </top>
      <bottom style="medium">
        <color indexed="64"/>
      </bottom>
      <diagonal/>
    </border>
    <border>
      <left/>
      <right style="thick">
        <color rgb="FFC00000"/>
      </right>
      <top style="thin">
        <color indexed="64"/>
      </top>
      <bottom style="thin">
        <color indexed="64"/>
      </bottom>
      <diagonal/>
    </border>
    <border>
      <left/>
      <right/>
      <top style="thin">
        <color rgb="FF00B050"/>
      </top>
      <bottom style="thin">
        <color indexed="64"/>
      </bottom>
      <diagonal/>
    </border>
    <border>
      <left style="thin">
        <color indexed="64"/>
      </left>
      <right style="thin">
        <color rgb="FFC0000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double">
        <color rgb="FF00B050"/>
      </top>
      <bottom style="double">
        <color rgb="FF00B050"/>
      </bottom>
      <diagonal/>
    </border>
    <border>
      <left/>
      <right style="double">
        <color rgb="FF00B050"/>
      </right>
      <top/>
      <bottom style="double">
        <color rgb="FF00B050"/>
      </bottom>
      <diagonal/>
    </border>
    <border>
      <left/>
      <right/>
      <top style="double">
        <color rgb="FF00B050"/>
      </top>
      <bottom style="double">
        <color rgb="FF00B050"/>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62">
    <xf numFmtId="0" fontId="0" fillId="0" borderId="0" xfId="0">
      <alignment vertical="center"/>
    </xf>
    <xf numFmtId="0" fontId="3" fillId="0" borderId="0" xfId="0" applyFont="1">
      <alignment vertical="center"/>
    </xf>
    <xf numFmtId="0" fontId="4" fillId="0" borderId="0" xfId="0" applyFont="1">
      <alignment vertical="center"/>
    </xf>
    <xf numFmtId="0" fontId="5" fillId="0" borderId="6" xfId="0" applyFont="1" applyBorder="1">
      <alignment vertical="center"/>
    </xf>
    <xf numFmtId="0" fontId="5" fillId="0" borderId="7" xfId="0" applyFont="1" applyBorder="1">
      <alignment vertical="center"/>
    </xf>
    <xf numFmtId="0" fontId="5" fillId="0" borderId="9" xfId="0" applyFont="1" applyBorder="1">
      <alignment vertical="center"/>
    </xf>
    <xf numFmtId="0" fontId="5" fillId="0" borderId="0" xfId="0" applyFont="1">
      <alignment vertical="center"/>
    </xf>
    <xf numFmtId="0" fontId="5" fillId="0" borderId="10" xfId="0" applyFont="1" applyBorder="1">
      <alignment vertical="center"/>
    </xf>
    <xf numFmtId="0" fontId="5" fillId="0" borderId="11" xfId="0" applyFont="1" applyBorder="1">
      <alignment vertical="center"/>
    </xf>
    <xf numFmtId="0" fontId="5" fillId="0" borderId="1" xfId="0" applyFont="1" applyBorder="1">
      <alignment vertical="center"/>
    </xf>
    <xf numFmtId="0" fontId="5" fillId="0" borderId="15" xfId="0" applyFont="1" applyBorder="1">
      <alignment vertical="center"/>
    </xf>
    <xf numFmtId="0" fontId="7" fillId="0" borderId="0" xfId="0" applyFont="1">
      <alignment vertical="center"/>
    </xf>
    <xf numFmtId="0" fontId="6" fillId="0" borderId="16" xfId="0" applyFont="1" applyBorder="1">
      <alignment vertical="center"/>
    </xf>
    <xf numFmtId="0" fontId="6" fillId="0" borderId="17" xfId="0" applyFont="1" applyBorder="1">
      <alignment vertical="center"/>
    </xf>
    <xf numFmtId="0" fontId="8" fillId="0" borderId="18" xfId="0" applyFont="1" applyBorder="1">
      <alignment vertical="center"/>
    </xf>
    <xf numFmtId="0" fontId="6" fillId="0" borderId="0" xfId="0" applyFont="1">
      <alignment vertical="center"/>
    </xf>
    <xf numFmtId="0" fontId="8" fillId="0" borderId="0" xfId="0" applyFont="1">
      <alignment vertical="center"/>
    </xf>
    <xf numFmtId="0" fontId="3" fillId="0" borderId="19" xfId="0" applyFont="1" applyBorder="1">
      <alignment vertical="center"/>
    </xf>
    <xf numFmtId="0" fontId="6"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11" fillId="0" borderId="0" xfId="0" applyFont="1">
      <alignment vertical="center"/>
    </xf>
    <xf numFmtId="0" fontId="3" fillId="0" borderId="26" xfId="0" applyFont="1" applyBorder="1">
      <alignment vertical="center"/>
    </xf>
    <xf numFmtId="0" fontId="3" fillId="0" borderId="25" xfId="0" applyFont="1" applyBorder="1">
      <alignment vertical="center"/>
    </xf>
    <xf numFmtId="0" fontId="8" fillId="0" borderId="7" xfId="0" applyFont="1" applyBorder="1">
      <alignment vertical="center"/>
    </xf>
    <xf numFmtId="0" fontId="3" fillId="0" borderId="1" xfId="0" applyFont="1" applyBorder="1">
      <alignment vertical="center"/>
    </xf>
    <xf numFmtId="0" fontId="12" fillId="0" borderId="0" xfId="1" applyFont="1">
      <alignment vertical="center"/>
    </xf>
    <xf numFmtId="0" fontId="3" fillId="0" borderId="4" xfId="0" applyFont="1" applyBorder="1">
      <alignment vertical="center"/>
    </xf>
    <xf numFmtId="0" fontId="3" fillId="0" borderId="2" xfId="0" applyFont="1" applyBorder="1">
      <alignment vertical="center"/>
    </xf>
    <xf numFmtId="0" fontId="3" fillId="0" borderId="3" xfId="0" applyFont="1" applyBorder="1">
      <alignment vertical="center"/>
    </xf>
    <xf numFmtId="0" fontId="12" fillId="0" borderId="0" xfId="1" applyFont="1" applyFill="1">
      <alignment vertical="center"/>
    </xf>
    <xf numFmtId="0" fontId="8" fillId="0" borderId="5" xfId="0" applyFont="1" applyBorder="1">
      <alignment vertical="center"/>
    </xf>
    <xf numFmtId="0" fontId="3" fillId="0" borderId="8" xfId="0" applyFont="1" applyBorder="1">
      <alignment vertical="center"/>
    </xf>
    <xf numFmtId="0" fontId="3" fillId="0" borderId="7" xfId="0" applyFont="1" applyBorder="1">
      <alignment vertical="center"/>
    </xf>
    <xf numFmtId="0" fontId="6" fillId="0" borderId="5" xfId="0" applyFont="1" applyBorder="1">
      <alignment vertical="center"/>
    </xf>
    <xf numFmtId="0" fontId="6" fillId="0" borderId="11" xfId="0" applyFont="1" applyBorder="1">
      <alignment vertical="center"/>
    </xf>
    <xf numFmtId="0" fontId="3" fillId="0" borderId="6" xfId="0" applyFont="1" applyBorder="1">
      <alignment vertical="center"/>
    </xf>
    <xf numFmtId="0" fontId="3" fillId="0" borderId="11" xfId="0" applyFont="1" applyBorder="1">
      <alignment vertical="center"/>
    </xf>
    <xf numFmtId="0" fontId="8" fillId="0" borderId="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30" xfId="0" applyFont="1" applyBorder="1">
      <alignment vertical="center"/>
    </xf>
    <xf numFmtId="176" fontId="3" fillId="0" borderId="28" xfId="0" applyNumberFormat="1"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33" xfId="0" applyFont="1" applyBorder="1">
      <alignment vertical="center"/>
    </xf>
    <xf numFmtId="0" fontId="3" fillId="0" borderId="35" xfId="0" applyFont="1" applyBorder="1">
      <alignment vertical="center"/>
    </xf>
    <xf numFmtId="0" fontId="3" fillId="0" borderId="34" xfId="0" applyFont="1" applyBorder="1">
      <alignment vertical="center"/>
    </xf>
    <xf numFmtId="0" fontId="3" fillId="0" borderId="37" xfId="0" applyFont="1" applyBorder="1">
      <alignment vertical="center"/>
    </xf>
    <xf numFmtId="0" fontId="3" fillId="0" borderId="36" xfId="0" applyFont="1" applyBorder="1">
      <alignment vertical="center"/>
    </xf>
    <xf numFmtId="0" fontId="3" fillId="0" borderId="38" xfId="0" applyFont="1" applyBorder="1">
      <alignment vertical="center"/>
    </xf>
    <xf numFmtId="0" fontId="9" fillId="0" borderId="0" xfId="0" applyFont="1">
      <alignment vertical="center"/>
    </xf>
    <xf numFmtId="0" fontId="3" fillId="0" borderId="39" xfId="0" applyFont="1" applyBorder="1">
      <alignment vertical="center"/>
    </xf>
    <xf numFmtId="0" fontId="13" fillId="0" borderId="0" xfId="0" applyFont="1">
      <alignment vertical="center"/>
    </xf>
    <xf numFmtId="0" fontId="3" fillId="0" borderId="17" xfId="0" applyFont="1" applyBorder="1">
      <alignment vertical="center"/>
    </xf>
    <xf numFmtId="0" fontId="3" fillId="0" borderId="40" xfId="0" applyFont="1" applyBorder="1">
      <alignment vertical="center"/>
    </xf>
    <xf numFmtId="0" fontId="3" fillId="0" borderId="42" xfId="0" applyFont="1" applyBorder="1">
      <alignment vertical="center"/>
    </xf>
    <xf numFmtId="0" fontId="8" fillId="0" borderId="26" xfId="0" applyFont="1" applyBorder="1">
      <alignment vertical="center"/>
    </xf>
    <xf numFmtId="0" fontId="3" fillId="0" borderId="45" xfId="0" applyFont="1" applyBorder="1">
      <alignment vertical="center"/>
    </xf>
    <xf numFmtId="0" fontId="3" fillId="0" borderId="47" xfId="0" applyFont="1" applyBorder="1">
      <alignment vertical="center"/>
    </xf>
    <xf numFmtId="0" fontId="4" fillId="0" borderId="49" xfId="0" applyFont="1" applyBorder="1">
      <alignment vertical="center"/>
    </xf>
    <xf numFmtId="0" fontId="4" fillId="0" borderId="54" xfId="0" applyFont="1" applyBorder="1">
      <alignment vertical="center"/>
    </xf>
    <xf numFmtId="0" fontId="4" fillId="0" borderId="61" xfId="0" applyFont="1" applyBorder="1">
      <alignment vertical="center"/>
    </xf>
    <xf numFmtId="0" fontId="4" fillId="0" borderId="62" xfId="0" applyFont="1" applyBorder="1">
      <alignment vertical="center"/>
    </xf>
    <xf numFmtId="0" fontId="4" fillId="0" borderId="64" xfId="0" applyFont="1" applyBorder="1">
      <alignment vertical="center"/>
    </xf>
    <xf numFmtId="0" fontId="9" fillId="0" borderId="6" xfId="0" applyFont="1" applyBorder="1">
      <alignment vertical="center"/>
    </xf>
    <xf numFmtId="0" fontId="5" fillId="0" borderId="48" xfId="0" applyFont="1" applyBorder="1">
      <alignment vertical="center"/>
    </xf>
    <xf numFmtId="0" fontId="3" fillId="0" borderId="76" xfId="0" applyFont="1" applyBorder="1">
      <alignment vertical="center"/>
    </xf>
    <xf numFmtId="0" fontId="9" fillId="0" borderId="79" xfId="0" applyFont="1" applyBorder="1">
      <alignment vertical="center"/>
    </xf>
    <xf numFmtId="0" fontId="5" fillId="0" borderId="76" xfId="0" applyFont="1" applyBorder="1">
      <alignment vertical="center"/>
    </xf>
    <xf numFmtId="0" fontId="3" fillId="0" borderId="90" xfId="0" applyFont="1" applyBorder="1">
      <alignment vertical="center"/>
    </xf>
    <xf numFmtId="0" fontId="3" fillId="0" borderId="74" xfId="0" applyFont="1" applyBorder="1">
      <alignment vertical="center"/>
    </xf>
    <xf numFmtId="0" fontId="3" fillId="0" borderId="77" xfId="0" applyFont="1" applyBorder="1">
      <alignment vertical="center"/>
    </xf>
    <xf numFmtId="0" fontId="3" fillId="0" borderId="23" xfId="0" applyFont="1" applyBorder="1">
      <alignment vertical="center"/>
    </xf>
    <xf numFmtId="0" fontId="4" fillId="0" borderId="1" xfId="0" applyFont="1" applyBorder="1">
      <alignment vertical="center"/>
    </xf>
    <xf numFmtId="0" fontId="8" fillId="0" borderId="11" xfId="0" applyFont="1" applyBorder="1">
      <alignment vertical="center"/>
    </xf>
    <xf numFmtId="0" fontId="3" fillId="0" borderId="41" xfId="0" applyFont="1" applyBorder="1">
      <alignment vertical="center"/>
    </xf>
    <xf numFmtId="0" fontId="3" fillId="0" borderId="5" xfId="0" applyFont="1" applyBorder="1">
      <alignment vertical="center"/>
    </xf>
    <xf numFmtId="0" fontId="3" fillId="0" borderId="0" xfId="0" applyFont="1" applyAlignment="1">
      <alignment vertical="center" wrapText="1"/>
    </xf>
    <xf numFmtId="0" fontId="3" fillId="0" borderId="43" xfId="0" applyFont="1" applyBorder="1">
      <alignment vertical="center"/>
    </xf>
    <xf numFmtId="0" fontId="8" fillId="0" borderId="44" xfId="0" applyFont="1" applyBorder="1">
      <alignment vertical="center"/>
    </xf>
    <xf numFmtId="0" fontId="6" fillId="0" borderId="99" xfId="0" applyFont="1" applyBorder="1">
      <alignment vertical="center"/>
    </xf>
    <xf numFmtId="0" fontId="6" fillId="0" borderId="46" xfId="0" applyFont="1" applyBorder="1">
      <alignment vertical="center"/>
    </xf>
    <xf numFmtId="0" fontId="3" fillId="0" borderId="50" xfId="0" applyFont="1" applyBorder="1">
      <alignment vertical="center"/>
    </xf>
    <xf numFmtId="0" fontId="3" fillId="0" borderId="52" xfId="0" applyFont="1" applyBorder="1">
      <alignment vertical="center"/>
    </xf>
    <xf numFmtId="0" fontId="3" fillId="0" borderId="9" xfId="0" applyFont="1" applyBorder="1">
      <alignment vertical="center"/>
    </xf>
    <xf numFmtId="0" fontId="8" fillId="0" borderId="53" xfId="0" applyFont="1" applyBorder="1">
      <alignment vertical="center"/>
    </xf>
    <xf numFmtId="0" fontId="3" fillId="0" borderId="57" xfId="0" applyFont="1" applyBorder="1">
      <alignment vertical="center"/>
    </xf>
    <xf numFmtId="0" fontId="3" fillId="0" borderId="97" xfId="0" applyFont="1" applyBorder="1">
      <alignment vertical="center"/>
    </xf>
    <xf numFmtId="0" fontId="6" fillId="0" borderId="7" xfId="0" applyFont="1" applyBorder="1">
      <alignment vertical="center"/>
    </xf>
    <xf numFmtId="0" fontId="3" fillId="0" borderId="10" xfId="0" applyFont="1" applyBorder="1">
      <alignment vertical="center"/>
    </xf>
    <xf numFmtId="0" fontId="3" fillId="0" borderId="55" xfId="0" applyFont="1" applyBorder="1">
      <alignment vertical="center"/>
    </xf>
    <xf numFmtId="0" fontId="3" fillId="0" borderId="56" xfId="0" applyFont="1" applyBorder="1">
      <alignment vertical="center"/>
    </xf>
    <xf numFmtId="0" fontId="6" fillId="0" borderId="97" xfId="0" applyFont="1" applyBorder="1">
      <alignment vertical="center"/>
    </xf>
    <xf numFmtId="0" fontId="6" fillId="0" borderId="9" xfId="0" applyFont="1" applyBorder="1">
      <alignment vertical="center"/>
    </xf>
    <xf numFmtId="0" fontId="3" fillId="0" borderId="58" xfId="0" applyFont="1" applyBorder="1">
      <alignment vertical="center"/>
    </xf>
    <xf numFmtId="0" fontId="3" fillId="0" borderId="59" xfId="0" applyFont="1" applyBorder="1">
      <alignment vertical="center"/>
    </xf>
    <xf numFmtId="0" fontId="3" fillId="0" borderId="60" xfId="0" applyFont="1" applyBorder="1">
      <alignment vertical="center"/>
    </xf>
    <xf numFmtId="0" fontId="3" fillId="0" borderId="98" xfId="0" applyFont="1" applyBorder="1">
      <alignment vertical="center"/>
    </xf>
    <xf numFmtId="0" fontId="3" fillId="0" borderId="51" xfId="0" applyFont="1" applyBorder="1">
      <alignment vertical="center"/>
    </xf>
    <xf numFmtId="0" fontId="3" fillId="0" borderId="63" xfId="0" applyFont="1" applyBorder="1">
      <alignment vertical="center"/>
    </xf>
    <xf numFmtId="0" fontId="3" fillId="0" borderId="65" xfId="0" applyFont="1" applyBorder="1">
      <alignment vertical="center"/>
    </xf>
    <xf numFmtId="0" fontId="6" fillId="0" borderId="66" xfId="0" applyFont="1" applyBorder="1">
      <alignment vertical="center"/>
    </xf>
    <xf numFmtId="0" fontId="6" fillId="0" borderId="67" xfId="0" applyFont="1" applyBorder="1">
      <alignment vertical="center"/>
    </xf>
    <xf numFmtId="0" fontId="6" fillId="0" borderId="68" xfId="0" applyFont="1" applyBorder="1">
      <alignment vertical="center"/>
    </xf>
    <xf numFmtId="0" fontId="3" fillId="0" borderId="69" xfId="0" applyFont="1" applyBorder="1">
      <alignment vertical="center"/>
    </xf>
    <xf numFmtId="0" fontId="6" fillId="0" borderId="70" xfId="0" applyFont="1" applyBorder="1">
      <alignment vertical="center"/>
    </xf>
    <xf numFmtId="0" fontId="8" fillId="0" borderId="63" xfId="0" applyFont="1" applyBorder="1">
      <alignment vertical="center"/>
    </xf>
    <xf numFmtId="0" fontId="3" fillId="0" borderId="71" xfId="0" applyFont="1" applyBorder="1">
      <alignment vertical="center"/>
    </xf>
    <xf numFmtId="0" fontId="6" fillId="0" borderId="72" xfId="0" applyFont="1" applyBorder="1">
      <alignment vertical="center"/>
    </xf>
    <xf numFmtId="0" fontId="6" fillId="0" borderId="73" xfId="0" applyFont="1" applyBorder="1">
      <alignment vertical="center"/>
    </xf>
    <xf numFmtId="0" fontId="8" fillId="0" borderId="42" xfId="0" applyFont="1" applyBorder="1">
      <alignment vertical="center"/>
    </xf>
    <xf numFmtId="0" fontId="8" fillId="0" borderId="6" xfId="0" applyFont="1" applyBorder="1">
      <alignment vertical="center"/>
    </xf>
    <xf numFmtId="0" fontId="6" fillId="0" borderId="2" xfId="0" applyFont="1" applyBorder="1">
      <alignment vertical="center"/>
    </xf>
    <xf numFmtId="0" fontId="6" fillId="0" borderId="6" xfId="0" applyFont="1" applyBorder="1">
      <alignment vertical="center"/>
    </xf>
    <xf numFmtId="0" fontId="3" fillId="0" borderId="48" xfId="0" applyFont="1" applyBorder="1">
      <alignment vertical="center"/>
    </xf>
    <xf numFmtId="0" fontId="3" fillId="0" borderId="75" xfId="0" applyFont="1" applyBorder="1">
      <alignment vertical="center"/>
    </xf>
    <xf numFmtId="0" fontId="6" fillId="0" borderId="78" xfId="0" applyFont="1" applyBorder="1">
      <alignment vertical="center"/>
    </xf>
    <xf numFmtId="0" fontId="8" fillId="0" borderId="80" xfId="0" applyFont="1" applyBorder="1">
      <alignment vertical="center"/>
    </xf>
    <xf numFmtId="0" fontId="6" fillId="0" borderId="81" xfId="0" applyFont="1" applyBorder="1">
      <alignment vertical="center"/>
    </xf>
    <xf numFmtId="0" fontId="8" fillId="0" borderId="82" xfId="0" applyFont="1" applyBorder="1">
      <alignment vertical="center"/>
    </xf>
    <xf numFmtId="0" fontId="6" fillId="0" borderId="83" xfId="0" applyFont="1" applyBorder="1">
      <alignment vertical="center"/>
    </xf>
    <xf numFmtId="0" fontId="8" fillId="0" borderId="85" xfId="0" applyFont="1" applyBorder="1">
      <alignment vertical="center"/>
    </xf>
    <xf numFmtId="0" fontId="8" fillId="0" borderId="86" xfId="0" applyFont="1" applyBorder="1">
      <alignment vertical="center"/>
    </xf>
    <xf numFmtId="0" fontId="3" fillId="0" borderId="87" xfId="0" applyFont="1" applyBorder="1">
      <alignment vertical="center"/>
    </xf>
    <xf numFmtId="0" fontId="3" fillId="0" borderId="88" xfId="0" applyFont="1" applyBorder="1">
      <alignment vertical="center"/>
    </xf>
    <xf numFmtId="0" fontId="3" fillId="0" borderId="89" xfId="0" applyFont="1" applyBorder="1">
      <alignment vertical="center"/>
    </xf>
    <xf numFmtId="0" fontId="3" fillId="0" borderId="91" xfId="0" applyFont="1" applyBorder="1">
      <alignment vertical="center"/>
    </xf>
    <xf numFmtId="0" fontId="3" fillId="0" borderId="84" xfId="0" applyFont="1" applyBorder="1">
      <alignment vertical="center"/>
    </xf>
    <xf numFmtId="0" fontId="3" fillId="0" borderId="85" xfId="0" applyFont="1" applyBorder="1">
      <alignment vertical="center"/>
    </xf>
    <xf numFmtId="0" fontId="3" fillId="0" borderId="92" xfId="0" applyFont="1" applyBorder="1">
      <alignment vertical="center"/>
    </xf>
    <xf numFmtId="0" fontId="8" fillId="0" borderId="93" xfId="0" applyFont="1" applyBorder="1">
      <alignment vertical="center"/>
    </xf>
    <xf numFmtId="0" fontId="6" fillId="0" borderId="94" xfId="0" applyFont="1" applyBorder="1">
      <alignment vertical="center"/>
    </xf>
    <xf numFmtId="0" fontId="8" fillId="0" borderId="95" xfId="0" applyFont="1" applyBorder="1">
      <alignment vertical="center"/>
    </xf>
    <xf numFmtId="0" fontId="8" fillId="0" borderId="96" xfId="0" applyFont="1" applyBorder="1">
      <alignment vertical="center"/>
    </xf>
    <xf numFmtId="0" fontId="8" fillId="0" borderId="22" xfId="0" applyFont="1" applyBorder="1">
      <alignment vertical="center"/>
    </xf>
    <xf numFmtId="0" fontId="6" fillId="0" borderId="48" xfId="0" applyFont="1" applyBorder="1">
      <alignment vertical="center"/>
    </xf>
    <xf numFmtId="0" fontId="8" fillId="0" borderId="100" xfId="0" applyFont="1" applyBorder="1">
      <alignment vertical="center"/>
    </xf>
    <xf numFmtId="0" fontId="3" fillId="0" borderId="78" xfId="0" applyFont="1" applyBorder="1">
      <alignment vertical="center"/>
    </xf>
    <xf numFmtId="0" fontId="3" fillId="0" borderId="102" xfId="0" applyFont="1" applyBorder="1">
      <alignment vertical="center"/>
    </xf>
    <xf numFmtId="0" fontId="8" fillId="0" borderId="48" xfId="0" applyFont="1" applyBorder="1">
      <alignment vertical="center"/>
    </xf>
    <xf numFmtId="0" fontId="3" fillId="0" borderId="103" xfId="0" applyFont="1" applyBorder="1">
      <alignment vertical="center"/>
    </xf>
    <xf numFmtId="0" fontId="6" fillId="0" borderId="101" xfId="0" applyFont="1" applyBorder="1">
      <alignment vertical="center"/>
    </xf>
    <xf numFmtId="0" fontId="9" fillId="0" borderId="22" xfId="0" applyFont="1" applyBorder="1">
      <alignment vertical="center"/>
    </xf>
    <xf numFmtId="0" fontId="5" fillId="0" borderId="8" xfId="0" applyFont="1" applyBorder="1">
      <alignment vertical="center"/>
    </xf>
    <xf numFmtId="0" fontId="5" fillId="0" borderId="13" xfId="0" applyFont="1" applyBorder="1">
      <alignment vertical="center"/>
    </xf>
    <xf numFmtId="0" fontId="15" fillId="0" borderId="16" xfId="0" applyFont="1" applyBorder="1">
      <alignment vertical="center"/>
    </xf>
    <xf numFmtId="0" fontId="14" fillId="0" borderId="24" xfId="0" applyFont="1" applyBorder="1">
      <alignment vertical="center"/>
    </xf>
    <xf numFmtId="0" fontId="3" fillId="0" borderId="105" xfId="0" applyFont="1" applyBorder="1">
      <alignment vertical="center"/>
    </xf>
    <xf numFmtId="0" fontId="3" fillId="0" borderId="106" xfId="0" applyFont="1" applyBorder="1">
      <alignment vertical="center"/>
    </xf>
    <xf numFmtId="0" fontId="3" fillId="0" borderId="104" xfId="0" applyFont="1" applyBorder="1">
      <alignment vertical="center"/>
    </xf>
    <xf numFmtId="0" fontId="16" fillId="0" borderId="0" xfId="0" applyFont="1">
      <alignment vertical="center"/>
    </xf>
    <xf numFmtId="0" fontId="5" fillId="0" borderId="14" xfId="0" applyFont="1" applyBorder="1">
      <alignment vertical="center"/>
    </xf>
    <xf numFmtId="0" fontId="17" fillId="0" borderId="0" xfId="0" applyFont="1">
      <alignment vertical="center"/>
    </xf>
    <xf numFmtId="0" fontId="18" fillId="0" borderId="0" xfId="0" applyFont="1">
      <alignment vertical="center"/>
    </xf>
    <xf numFmtId="177" fontId="6" fillId="0" borderId="0" xfId="0" applyNumberFormat="1" applyFont="1">
      <alignment vertical="center"/>
    </xf>
    <xf numFmtId="177" fontId="8" fillId="0" borderId="0" xfId="0" applyNumberFormat="1" applyFo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683419</xdr:colOff>
      <xdr:row>98</xdr:row>
      <xdr:rowOff>38100</xdr:rowOff>
    </xdr:from>
    <xdr:to>
      <xdr:col>12</xdr:col>
      <xdr:colOff>347663</xdr:colOff>
      <xdr:row>98</xdr:row>
      <xdr:rowOff>38100</xdr:rowOff>
    </xdr:to>
    <xdr:cxnSp macro="">
      <xdr:nvCxnSpPr>
        <xdr:cNvPr id="32" name="直線コネクタ 31">
          <a:extLst>
            <a:ext uri="{FF2B5EF4-FFF2-40B4-BE49-F238E27FC236}">
              <a16:creationId xmlns:a16="http://schemas.microsoft.com/office/drawing/2014/main" id="{1C55D8AF-CFE5-45C1-AC1F-CCEF6168A72C}"/>
            </a:ext>
          </a:extLst>
        </xdr:cNvPr>
        <xdr:cNvCxnSpPr/>
      </xdr:nvCxnSpPr>
      <xdr:spPr>
        <a:xfrm>
          <a:off x="683419" y="32365950"/>
          <a:ext cx="8093869" cy="0"/>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350044</xdr:colOff>
      <xdr:row>98</xdr:row>
      <xdr:rowOff>45244</xdr:rowOff>
    </xdr:from>
    <xdr:to>
      <xdr:col>8</xdr:col>
      <xdr:colOff>350044</xdr:colOff>
      <xdr:row>105</xdr:row>
      <xdr:rowOff>123825</xdr:rowOff>
    </xdr:to>
    <xdr:cxnSp macro="">
      <xdr:nvCxnSpPr>
        <xdr:cNvPr id="35" name="直線コネクタ 34">
          <a:extLst>
            <a:ext uri="{FF2B5EF4-FFF2-40B4-BE49-F238E27FC236}">
              <a16:creationId xmlns:a16="http://schemas.microsoft.com/office/drawing/2014/main" id="{A2D7968C-8400-48B9-9764-D50817A3E0AD}"/>
            </a:ext>
          </a:extLst>
        </xdr:cNvPr>
        <xdr:cNvCxnSpPr/>
      </xdr:nvCxnSpPr>
      <xdr:spPr>
        <a:xfrm>
          <a:off x="5998369" y="33801844"/>
          <a:ext cx="0" cy="1745456"/>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2381</xdr:colOff>
      <xdr:row>105</xdr:row>
      <xdr:rowOff>230981</xdr:rowOff>
    </xdr:from>
    <xdr:to>
      <xdr:col>8</xdr:col>
      <xdr:colOff>102394</xdr:colOff>
      <xdr:row>115</xdr:row>
      <xdr:rowOff>233363</xdr:rowOff>
    </xdr:to>
    <xdr:cxnSp macro="">
      <xdr:nvCxnSpPr>
        <xdr:cNvPr id="42" name="直線コネクタ 41">
          <a:extLst>
            <a:ext uri="{FF2B5EF4-FFF2-40B4-BE49-F238E27FC236}">
              <a16:creationId xmlns:a16="http://schemas.microsoft.com/office/drawing/2014/main" id="{F7BD5D5F-D9BB-4E2C-9288-8CE6F037D5F0}"/>
            </a:ext>
          </a:extLst>
        </xdr:cNvPr>
        <xdr:cNvCxnSpPr/>
      </xdr:nvCxnSpPr>
      <xdr:spPr>
        <a:xfrm>
          <a:off x="5650706" y="34225706"/>
          <a:ext cx="100013" cy="2383632"/>
        </a:xfrm>
        <a:prstGeom prst="line">
          <a:avLst/>
        </a:prstGeom>
        <a:ln w="34925" cmpd="dbl">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350044</xdr:colOff>
      <xdr:row>105</xdr:row>
      <xdr:rowOff>104775</xdr:rowOff>
    </xdr:from>
    <xdr:to>
      <xdr:col>8</xdr:col>
      <xdr:colOff>450056</xdr:colOff>
      <xdr:row>116</xdr:row>
      <xdr:rowOff>4763</xdr:rowOff>
    </xdr:to>
    <xdr:cxnSp macro="">
      <xdr:nvCxnSpPr>
        <xdr:cNvPr id="44" name="直線コネクタ 43">
          <a:extLst>
            <a:ext uri="{FF2B5EF4-FFF2-40B4-BE49-F238E27FC236}">
              <a16:creationId xmlns:a16="http://schemas.microsoft.com/office/drawing/2014/main" id="{20FE7F6B-AF9F-4FE0-8497-2AE583FB381F}"/>
            </a:ext>
          </a:extLst>
        </xdr:cNvPr>
        <xdr:cNvCxnSpPr/>
      </xdr:nvCxnSpPr>
      <xdr:spPr>
        <a:xfrm>
          <a:off x="5998369" y="35528250"/>
          <a:ext cx="100012" cy="2519363"/>
        </a:xfrm>
        <a:prstGeom prst="line">
          <a:avLst/>
        </a:prstGeom>
        <a:ln w="34925" cmpd="dbl">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330995</xdr:colOff>
      <xdr:row>98</xdr:row>
      <xdr:rowOff>45243</xdr:rowOff>
    </xdr:from>
    <xdr:to>
      <xdr:col>12</xdr:col>
      <xdr:colOff>330995</xdr:colOff>
      <xdr:row>106</xdr:row>
      <xdr:rowOff>130969</xdr:rowOff>
    </xdr:to>
    <xdr:cxnSp macro="">
      <xdr:nvCxnSpPr>
        <xdr:cNvPr id="47" name="直線コネクタ 46">
          <a:extLst>
            <a:ext uri="{FF2B5EF4-FFF2-40B4-BE49-F238E27FC236}">
              <a16:creationId xmlns:a16="http://schemas.microsoft.com/office/drawing/2014/main" id="{2ABB487A-C85F-4005-9C4E-1D67C19AEFFE}"/>
            </a:ext>
          </a:extLst>
        </xdr:cNvPr>
        <xdr:cNvCxnSpPr/>
      </xdr:nvCxnSpPr>
      <xdr:spPr>
        <a:xfrm>
          <a:off x="8760620" y="33801843"/>
          <a:ext cx="0" cy="1990726"/>
        </a:xfrm>
        <a:prstGeom prst="line">
          <a:avLst/>
        </a:prstGeom>
        <a:ln w="34925" cmpd="dbl">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330995</xdr:colOff>
      <xdr:row>106</xdr:row>
      <xdr:rowOff>121444</xdr:rowOff>
    </xdr:from>
    <xdr:to>
      <xdr:col>12</xdr:col>
      <xdr:colOff>330995</xdr:colOff>
      <xdr:row>116</xdr:row>
      <xdr:rowOff>9526</xdr:rowOff>
    </xdr:to>
    <xdr:cxnSp macro="">
      <xdr:nvCxnSpPr>
        <xdr:cNvPr id="53" name="直線コネクタ 52">
          <a:extLst>
            <a:ext uri="{FF2B5EF4-FFF2-40B4-BE49-F238E27FC236}">
              <a16:creationId xmlns:a16="http://schemas.microsoft.com/office/drawing/2014/main" id="{A716C24B-B12A-4625-BE3E-C956D8563126}"/>
            </a:ext>
          </a:extLst>
        </xdr:cNvPr>
        <xdr:cNvCxnSpPr/>
      </xdr:nvCxnSpPr>
      <xdr:spPr>
        <a:xfrm>
          <a:off x="8760620" y="35783044"/>
          <a:ext cx="0" cy="2269332"/>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690563</xdr:colOff>
      <xdr:row>97</xdr:row>
      <xdr:rowOff>197643</xdr:rowOff>
    </xdr:from>
    <xdr:to>
      <xdr:col>13</xdr:col>
      <xdr:colOff>345281</xdr:colOff>
      <xdr:row>97</xdr:row>
      <xdr:rowOff>197643</xdr:rowOff>
    </xdr:to>
    <xdr:cxnSp macro="">
      <xdr:nvCxnSpPr>
        <xdr:cNvPr id="63" name="直線コネクタ 62">
          <a:extLst>
            <a:ext uri="{FF2B5EF4-FFF2-40B4-BE49-F238E27FC236}">
              <a16:creationId xmlns:a16="http://schemas.microsoft.com/office/drawing/2014/main" id="{A32822A5-2F83-4F9B-ABD1-D7D80371074A}"/>
            </a:ext>
          </a:extLst>
        </xdr:cNvPr>
        <xdr:cNvCxnSpPr/>
      </xdr:nvCxnSpPr>
      <xdr:spPr>
        <a:xfrm>
          <a:off x="4214813" y="32287368"/>
          <a:ext cx="5255418" cy="0"/>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347663</xdr:colOff>
      <xdr:row>97</xdr:row>
      <xdr:rowOff>204787</xdr:rowOff>
    </xdr:from>
    <xdr:to>
      <xdr:col>7</xdr:col>
      <xdr:colOff>347663</xdr:colOff>
      <xdr:row>106</xdr:row>
      <xdr:rowOff>138113</xdr:rowOff>
    </xdr:to>
    <xdr:cxnSp macro="">
      <xdr:nvCxnSpPr>
        <xdr:cNvPr id="79" name="直線コネクタ 78">
          <a:extLst>
            <a:ext uri="{FF2B5EF4-FFF2-40B4-BE49-F238E27FC236}">
              <a16:creationId xmlns:a16="http://schemas.microsoft.com/office/drawing/2014/main" id="{9A62BDFD-5AD0-48EF-916E-9816DECDBEFA}"/>
            </a:ext>
          </a:extLst>
        </xdr:cNvPr>
        <xdr:cNvCxnSpPr/>
      </xdr:nvCxnSpPr>
      <xdr:spPr>
        <a:xfrm>
          <a:off x="5281613" y="33723262"/>
          <a:ext cx="0" cy="2076451"/>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350044</xdr:colOff>
      <xdr:row>106</xdr:row>
      <xdr:rowOff>138113</xdr:rowOff>
    </xdr:from>
    <xdr:to>
      <xdr:col>7</xdr:col>
      <xdr:colOff>442913</xdr:colOff>
      <xdr:row>115</xdr:row>
      <xdr:rowOff>233363</xdr:rowOff>
    </xdr:to>
    <xdr:cxnSp macro="">
      <xdr:nvCxnSpPr>
        <xdr:cNvPr id="81" name="直線コネクタ 80">
          <a:extLst>
            <a:ext uri="{FF2B5EF4-FFF2-40B4-BE49-F238E27FC236}">
              <a16:creationId xmlns:a16="http://schemas.microsoft.com/office/drawing/2014/main" id="{A9106FA9-53A7-4A2A-AEE5-AC53F8DBD0FE}"/>
            </a:ext>
          </a:extLst>
        </xdr:cNvPr>
        <xdr:cNvCxnSpPr/>
      </xdr:nvCxnSpPr>
      <xdr:spPr>
        <a:xfrm>
          <a:off x="5350669" y="45324713"/>
          <a:ext cx="92869" cy="2238375"/>
        </a:xfrm>
        <a:prstGeom prst="line">
          <a:avLst/>
        </a:prstGeom>
        <a:ln w="34925" cmpd="dbl">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333376</xdr:colOff>
      <xdr:row>97</xdr:row>
      <xdr:rowOff>195262</xdr:rowOff>
    </xdr:from>
    <xdr:to>
      <xdr:col>13</xdr:col>
      <xdr:colOff>333376</xdr:colOff>
      <xdr:row>106</xdr:row>
      <xdr:rowOff>2381</xdr:rowOff>
    </xdr:to>
    <xdr:cxnSp macro="">
      <xdr:nvCxnSpPr>
        <xdr:cNvPr id="82" name="直線コネクタ 81">
          <a:extLst>
            <a:ext uri="{FF2B5EF4-FFF2-40B4-BE49-F238E27FC236}">
              <a16:creationId xmlns:a16="http://schemas.microsoft.com/office/drawing/2014/main" id="{50D952C5-C922-4DFD-952F-53672CA3550A}"/>
            </a:ext>
          </a:extLst>
        </xdr:cNvPr>
        <xdr:cNvCxnSpPr/>
      </xdr:nvCxnSpPr>
      <xdr:spPr>
        <a:xfrm>
          <a:off x="9458326" y="32284987"/>
          <a:ext cx="0" cy="1950244"/>
        </a:xfrm>
        <a:prstGeom prst="line">
          <a:avLst/>
        </a:prstGeom>
        <a:ln w="34925" cmpd="dbl">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333375</xdr:colOff>
      <xdr:row>106</xdr:row>
      <xdr:rowOff>2381</xdr:rowOff>
    </xdr:from>
    <xdr:to>
      <xdr:col>13</xdr:col>
      <xdr:colOff>333375</xdr:colOff>
      <xdr:row>116</xdr:row>
      <xdr:rowOff>0</xdr:rowOff>
    </xdr:to>
    <xdr:cxnSp macro="">
      <xdr:nvCxnSpPr>
        <xdr:cNvPr id="85" name="直線コネクタ 84">
          <a:extLst>
            <a:ext uri="{FF2B5EF4-FFF2-40B4-BE49-F238E27FC236}">
              <a16:creationId xmlns:a16="http://schemas.microsoft.com/office/drawing/2014/main" id="{1B2659B7-D158-4082-AC9D-86EC58294659}"/>
            </a:ext>
          </a:extLst>
        </xdr:cNvPr>
        <xdr:cNvCxnSpPr/>
      </xdr:nvCxnSpPr>
      <xdr:spPr>
        <a:xfrm>
          <a:off x="9458325" y="34235231"/>
          <a:ext cx="0" cy="2378869"/>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683419</xdr:colOff>
      <xdr:row>97</xdr:row>
      <xdr:rowOff>197645</xdr:rowOff>
    </xdr:from>
    <xdr:to>
      <xdr:col>2</xdr:col>
      <xdr:colOff>0</xdr:colOff>
      <xdr:row>97</xdr:row>
      <xdr:rowOff>197645</xdr:rowOff>
    </xdr:to>
    <xdr:cxnSp macro="">
      <xdr:nvCxnSpPr>
        <xdr:cNvPr id="88" name="直線コネクタ 87">
          <a:extLst>
            <a:ext uri="{FF2B5EF4-FFF2-40B4-BE49-F238E27FC236}">
              <a16:creationId xmlns:a16="http://schemas.microsoft.com/office/drawing/2014/main" id="{256C6CF9-4B6C-4788-AB2F-B89C9C88FB1F}"/>
            </a:ext>
          </a:extLst>
        </xdr:cNvPr>
        <xdr:cNvCxnSpPr/>
      </xdr:nvCxnSpPr>
      <xdr:spPr>
        <a:xfrm>
          <a:off x="683419" y="32287370"/>
          <a:ext cx="716756" cy="0"/>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106</xdr:row>
      <xdr:rowOff>0</xdr:rowOff>
    </xdr:from>
    <xdr:to>
      <xdr:col>6</xdr:col>
      <xdr:colOff>0</xdr:colOff>
      <xdr:row>106</xdr:row>
      <xdr:rowOff>0</xdr:rowOff>
    </xdr:to>
    <xdr:cxnSp macro="">
      <xdr:nvCxnSpPr>
        <xdr:cNvPr id="5" name="直線コネクタ 4">
          <a:extLst>
            <a:ext uri="{FF2B5EF4-FFF2-40B4-BE49-F238E27FC236}">
              <a16:creationId xmlns:a16="http://schemas.microsoft.com/office/drawing/2014/main" id="{21761875-F85E-4A4E-AF4B-CD6D1715288E}"/>
            </a:ext>
          </a:extLst>
        </xdr:cNvPr>
        <xdr:cNvCxnSpPr/>
      </xdr:nvCxnSpPr>
      <xdr:spPr>
        <a:xfrm>
          <a:off x="11201400" y="35423475"/>
          <a:ext cx="695325" cy="0"/>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102</xdr:row>
      <xdr:rowOff>0</xdr:rowOff>
    </xdr:from>
    <xdr:to>
      <xdr:col>6</xdr:col>
      <xdr:colOff>0</xdr:colOff>
      <xdr:row>102</xdr:row>
      <xdr:rowOff>0</xdr:rowOff>
    </xdr:to>
    <xdr:cxnSp macro="">
      <xdr:nvCxnSpPr>
        <xdr:cNvPr id="10" name="直線コネクタ 9">
          <a:extLst>
            <a:ext uri="{FF2B5EF4-FFF2-40B4-BE49-F238E27FC236}">
              <a16:creationId xmlns:a16="http://schemas.microsoft.com/office/drawing/2014/main" id="{A09B0F2B-B543-4AE3-B76F-E1E03D28DB5D}"/>
            </a:ext>
          </a:extLst>
        </xdr:cNvPr>
        <xdr:cNvCxnSpPr/>
      </xdr:nvCxnSpPr>
      <xdr:spPr>
        <a:xfrm>
          <a:off x="3524250" y="35423475"/>
          <a:ext cx="695325" cy="0"/>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99</xdr:row>
      <xdr:rowOff>0</xdr:rowOff>
    </xdr:from>
    <xdr:to>
      <xdr:col>7</xdr:col>
      <xdr:colOff>707231</xdr:colOff>
      <xdr:row>99</xdr:row>
      <xdr:rowOff>0</xdr:rowOff>
    </xdr:to>
    <xdr:cxnSp macro="">
      <xdr:nvCxnSpPr>
        <xdr:cNvPr id="11" name="直線矢印コネクタ 10">
          <a:extLst>
            <a:ext uri="{FF2B5EF4-FFF2-40B4-BE49-F238E27FC236}">
              <a16:creationId xmlns:a16="http://schemas.microsoft.com/office/drawing/2014/main" id="{6990EE83-7D36-476D-BAC5-C7516651ACC0}"/>
            </a:ext>
          </a:extLst>
        </xdr:cNvPr>
        <xdr:cNvCxnSpPr/>
      </xdr:nvCxnSpPr>
      <xdr:spPr>
        <a:xfrm>
          <a:off x="2809875" y="33994725"/>
          <a:ext cx="2831306" cy="0"/>
        </a:xfrm>
        <a:prstGeom prst="straightConnector1">
          <a:avLst/>
        </a:prstGeom>
        <a:ln w="3175">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99</xdr:row>
      <xdr:rowOff>0</xdr:rowOff>
    </xdr:from>
    <xdr:to>
      <xdr:col>13</xdr:col>
      <xdr:colOff>0</xdr:colOff>
      <xdr:row>99</xdr:row>
      <xdr:rowOff>0</xdr:rowOff>
    </xdr:to>
    <xdr:cxnSp macro="">
      <xdr:nvCxnSpPr>
        <xdr:cNvPr id="14" name="直線矢印コネクタ 13">
          <a:extLst>
            <a:ext uri="{FF2B5EF4-FFF2-40B4-BE49-F238E27FC236}">
              <a16:creationId xmlns:a16="http://schemas.microsoft.com/office/drawing/2014/main" id="{8B359949-0AFB-4E2F-8A41-0296E66C32E6}"/>
            </a:ext>
          </a:extLst>
        </xdr:cNvPr>
        <xdr:cNvCxnSpPr/>
      </xdr:nvCxnSpPr>
      <xdr:spPr>
        <a:xfrm>
          <a:off x="5648325" y="33994725"/>
          <a:ext cx="3476625" cy="0"/>
        </a:xfrm>
        <a:prstGeom prst="straightConnector1">
          <a:avLst/>
        </a:prstGeom>
        <a:ln w="3175">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76200</xdr:colOff>
      <xdr:row>112</xdr:row>
      <xdr:rowOff>0</xdr:rowOff>
    </xdr:from>
    <xdr:to>
      <xdr:col>12</xdr:col>
      <xdr:colOff>692944</xdr:colOff>
      <xdr:row>112</xdr:row>
      <xdr:rowOff>0</xdr:rowOff>
    </xdr:to>
    <xdr:cxnSp macro="">
      <xdr:nvCxnSpPr>
        <xdr:cNvPr id="16" name="直線矢印コネクタ 15">
          <a:extLst>
            <a:ext uri="{FF2B5EF4-FFF2-40B4-BE49-F238E27FC236}">
              <a16:creationId xmlns:a16="http://schemas.microsoft.com/office/drawing/2014/main" id="{5B194956-34EB-43EC-85E2-6CFD9A8FA4F7}"/>
            </a:ext>
          </a:extLst>
        </xdr:cNvPr>
        <xdr:cNvCxnSpPr/>
      </xdr:nvCxnSpPr>
      <xdr:spPr>
        <a:xfrm>
          <a:off x="5724525" y="37090350"/>
          <a:ext cx="3398044" cy="0"/>
        </a:xfrm>
        <a:prstGeom prst="straightConnector1">
          <a:avLst/>
        </a:prstGeom>
        <a:noFill/>
        <a:ln w="3175" cap="flat" cmpd="sng" algn="ctr">
          <a:solidFill>
            <a:srgbClr val="4472C4"/>
          </a:solidFill>
          <a:prstDash val="solid"/>
          <a:miter lim="800000"/>
          <a:headEnd type="arrow"/>
          <a:tailEnd type="arrow"/>
        </a:ln>
        <a:effectLst/>
      </xdr:spPr>
    </xdr:cxnSp>
    <xdr:clientData/>
  </xdr:twoCellAnchor>
  <xdr:twoCellAnchor>
    <xdr:from>
      <xdr:col>7</xdr:col>
      <xdr:colOff>385763</xdr:colOff>
      <xdr:row>108</xdr:row>
      <xdr:rowOff>104775</xdr:rowOff>
    </xdr:from>
    <xdr:to>
      <xdr:col>10</xdr:col>
      <xdr:colOff>35719</xdr:colOff>
      <xdr:row>108</xdr:row>
      <xdr:rowOff>104775</xdr:rowOff>
    </xdr:to>
    <xdr:cxnSp macro="">
      <xdr:nvCxnSpPr>
        <xdr:cNvPr id="19" name="直線矢印コネクタ 18">
          <a:extLst>
            <a:ext uri="{FF2B5EF4-FFF2-40B4-BE49-F238E27FC236}">
              <a16:creationId xmlns:a16="http://schemas.microsoft.com/office/drawing/2014/main" id="{4E6CE714-4020-43AA-8522-26A7223AE8F3}"/>
            </a:ext>
          </a:extLst>
        </xdr:cNvPr>
        <xdr:cNvCxnSpPr/>
      </xdr:nvCxnSpPr>
      <xdr:spPr>
        <a:xfrm>
          <a:off x="5319713" y="36242625"/>
          <a:ext cx="1754981" cy="0"/>
        </a:xfrm>
        <a:prstGeom prst="straightConnector1">
          <a:avLst/>
        </a:prstGeom>
        <a:noFill/>
        <a:ln w="3175" cap="flat" cmpd="sng" algn="ctr">
          <a:solidFill>
            <a:srgbClr val="4472C4"/>
          </a:solidFill>
          <a:prstDash val="solid"/>
          <a:miter lim="800000"/>
          <a:headEnd type="none" w="med" len="med"/>
          <a:tailEnd type="arrow" w="med" len="med"/>
        </a:ln>
        <a:effectLst/>
      </xdr:spPr>
    </xdr:cxnSp>
    <xdr:clientData/>
  </xdr:twoCellAnchor>
  <xdr:twoCellAnchor>
    <xdr:from>
      <xdr:col>7</xdr:col>
      <xdr:colOff>350043</xdr:colOff>
      <xdr:row>111</xdr:row>
      <xdr:rowOff>4763</xdr:rowOff>
    </xdr:from>
    <xdr:to>
      <xdr:col>7</xdr:col>
      <xdr:colOff>350043</xdr:colOff>
      <xdr:row>115</xdr:row>
      <xdr:rowOff>228600</xdr:rowOff>
    </xdr:to>
    <xdr:cxnSp macro="">
      <xdr:nvCxnSpPr>
        <xdr:cNvPr id="28" name="直線コネクタ 27">
          <a:extLst>
            <a:ext uri="{FF2B5EF4-FFF2-40B4-BE49-F238E27FC236}">
              <a16:creationId xmlns:a16="http://schemas.microsoft.com/office/drawing/2014/main" id="{961E4770-8C32-49DC-B703-A249365323EC}"/>
            </a:ext>
          </a:extLst>
        </xdr:cNvPr>
        <xdr:cNvCxnSpPr/>
      </xdr:nvCxnSpPr>
      <xdr:spPr>
        <a:xfrm>
          <a:off x="5283993" y="36856988"/>
          <a:ext cx="0" cy="1176337"/>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350044</xdr:colOff>
      <xdr:row>106</xdr:row>
      <xdr:rowOff>138113</xdr:rowOff>
    </xdr:from>
    <xdr:to>
      <xdr:col>7</xdr:col>
      <xdr:colOff>350044</xdr:colOff>
      <xdr:row>111</xdr:row>
      <xdr:rowOff>2381</xdr:rowOff>
    </xdr:to>
    <xdr:cxnSp macro="">
      <xdr:nvCxnSpPr>
        <xdr:cNvPr id="45" name="直線コネクタ 44">
          <a:extLst>
            <a:ext uri="{FF2B5EF4-FFF2-40B4-BE49-F238E27FC236}">
              <a16:creationId xmlns:a16="http://schemas.microsoft.com/office/drawing/2014/main" id="{43E571A8-8E54-4BE7-8F64-FD4B1E164EFD}"/>
            </a:ext>
          </a:extLst>
        </xdr:cNvPr>
        <xdr:cNvCxnSpPr/>
      </xdr:nvCxnSpPr>
      <xdr:spPr>
        <a:xfrm flipV="1">
          <a:off x="5283994" y="35799713"/>
          <a:ext cx="0" cy="1054893"/>
        </a:xfrm>
        <a:prstGeom prst="line">
          <a:avLst/>
        </a:prstGeom>
        <a:ln w="34925" cmpd="dbl">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100013</xdr:colOff>
      <xdr:row>114</xdr:row>
      <xdr:rowOff>126206</xdr:rowOff>
    </xdr:from>
    <xdr:to>
      <xdr:col>9</xdr:col>
      <xdr:colOff>685800</xdr:colOff>
      <xdr:row>114</xdr:row>
      <xdr:rowOff>126206</xdr:rowOff>
    </xdr:to>
    <xdr:cxnSp macro="">
      <xdr:nvCxnSpPr>
        <xdr:cNvPr id="59" name="直線矢印コネクタ 58">
          <a:extLst>
            <a:ext uri="{FF2B5EF4-FFF2-40B4-BE49-F238E27FC236}">
              <a16:creationId xmlns:a16="http://schemas.microsoft.com/office/drawing/2014/main" id="{1654C7E9-E801-4F4F-986B-2029581FAF3F}"/>
            </a:ext>
          </a:extLst>
        </xdr:cNvPr>
        <xdr:cNvCxnSpPr/>
      </xdr:nvCxnSpPr>
      <xdr:spPr>
        <a:xfrm>
          <a:off x="5748338" y="37692806"/>
          <a:ext cx="1281112" cy="0"/>
        </a:xfrm>
        <a:prstGeom prst="straightConnector1">
          <a:avLst/>
        </a:prstGeom>
        <a:noFill/>
        <a:ln w="3175" cap="flat" cmpd="sng" algn="ctr">
          <a:solidFill>
            <a:srgbClr val="4472C4"/>
          </a:solidFill>
          <a:prstDash val="solid"/>
          <a:miter lim="800000"/>
          <a:headEnd type="none" w="med" len="med"/>
          <a:tailEnd type="arrow" w="med" len="med"/>
        </a:ln>
        <a:effectLst/>
      </xdr:spPr>
    </xdr:cxnSp>
    <xdr:clientData/>
  </xdr:twoCellAnchor>
  <xdr:twoCellAnchor>
    <xdr:from>
      <xdr:col>8</xdr:col>
      <xdr:colOff>352425</xdr:colOff>
      <xdr:row>113</xdr:row>
      <xdr:rowOff>0</xdr:rowOff>
    </xdr:from>
    <xdr:to>
      <xdr:col>8</xdr:col>
      <xdr:colOff>352425</xdr:colOff>
      <xdr:row>115</xdr:row>
      <xdr:rowOff>235744</xdr:rowOff>
    </xdr:to>
    <xdr:cxnSp macro="">
      <xdr:nvCxnSpPr>
        <xdr:cNvPr id="65" name="直線コネクタ 64">
          <a:extLst>
            <a:ext uri="{FF2B5EF4-FFF2-40B4-BE49-F238E27FC236}">
              <a16:creationId xmlns:a16="http://schemas.microsoft.com/office/drawing/2014/main" id="{4367EE70-8B77-4609-8D6B-FA29A2712276}"/>
            </a:ext>
          </a:extLst>
        </xdr:cNvPr>
        <xdr:cNvCxnSpPr/>
      </xdr:nvCxnSpPr>
      <xdr:spPr>
        <a:xfrm>
          <a:off x="6000750" y="37328475"/>
          <a:ext cx="0" cy="711994"/>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352425</xdr:colOff>
      <xdr:row>105</xdr:row>
      <xdr:rowOff>109537</xdr:rowOff>
    </xdr:from>
    <xdr:to>
      <xdr:col>8</xdr:col>
      <xdr:colOff>352425</xdr:colOff>
      <xdr:row>112</xdr:row>
      <xdr:rowOff>235744</xdr:rowOff>
    </xdr:to>
    <xdr:cxnSp macro="">
      <xdr:nvCxnSpPr>
        <xdr:cNvPr id="71" name="直線コネクタ 70">
          <a:extLst>
            <a:ext uri="{FF2B5EF4-FFF2-40B4-BE49-F238E27FC236}">
              <a16:creationId xmlns:a16="http://schemas.microsoft.com/office/drawing/2014/main" id="{0D922D2A-79A9-47C7-817E-E370D2C24B9A}"/>
            </a:ext>
          </a:extLst>
        </xdr:cNvPr>
        <xdr:cNvCxnSpPr/>
      </xdr:nvCxnSpPr>
      <xdr:spPr>
        <a:xfrm flipV="1">
          <a:off x="6000750" y="35533012"/>
          <a:ext cx="0" cy="1793082"/>
        </a:xfrm>
        <a:prstGeom prst="line">
          <a:avLst/>
        </a:prstGeom>
        <a:ln w="34925" cmpd="dbl">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116</xdr:row>
      <xdr:rowOff>0</xdr:rowOff>
    </xdr:from>
    <xdr:to>
      <xdr:col>8</xdr:col>
      <xdr:colOff>219075</xdr:colOff>
      <xdr:row>117</xdr:row>
      <xdr:rowOff>216694</xdr:rowOff>
    </xdr:to>
    <xdr:cxnSp macro="">
      <xdr:nvCxnSpPr>
        <xdr:cNvPr id="92" name="直線矢印コネクタ 91">
          <a:extLst>
            <a:ext uri="{FF2B5EF4-FFF2-40B4-BE49-F238E27FC236}">
              <a16:creationId xmlns:a16="http://schemas.microsoft.com/office/drawing/2014/main" id="{FFFD46FE-7FC3-47F3-BE60-6DF04F1EEA27}"/>
            </a:ext>
          </a:extLst>
        </xdr:cNvPr>
        <xdr:cNvCxnSpPr/>
      </xdr:nvCxnSpPr>
      <xdr:spPr>
        <a:xfrm>
          <a:off x="5648325" y="38042850"/>
          <a:ext cx="219075" cy="454819"/>
        </a:xfrm>
        <a:prstGeom prst="straightConnector1">
          <a:avLst/>
        </a:prstGeom>
        <a:noFill/>
        <a:ln w="3175" cap="flat" cmpd="sng" algn="ctr">
          <a:solidFill>
            <a:srgbClr val="4472C4"/>
          </a:solidFill>
          <a:prstDash val="solid"/>
          <a:miter lim="800000"/>
          <a:headEnd type="none" w="med" len="med"/>
          <a:tailEnd type="arrow" w="med" len="med"/>
        </a:ln>
        <a:effectLst/>
      </xdr:spPr>
    </xdr:cxnSp>
    <xdr:clientData/>
  </xdr:twoCellAnchor>
  <xdr:twoCellAnchor>
    <xdr:from>
      <xdr:col>7</xdr:col>
      <xdr:colOff>352425</xdr:colOff>
      <xdr:row>115</xdr:row>
      <xdr:rowOff>226218</xdr:rowOff>
    </xdr:from>
    <xdr:to>
      <xdr:col>8</xdr:col>
      <xdr:colOff>114300</xdr:colOff>
      <xdr:row>117</xdr:row>
      <xdr:rowOff>0</xdr:rowOff>
    </xdr:to>
    <xdr:cxnSp macro="">
      <xdr:nvCxnSpPr>
        <xdr:cNvPr id="94" name="直線矢印コネクタ 93">
          <a:extLst>
            <a:ext uri="{FF2B5EF4-FFF2-40B4-BE49-F238E27FC236}">
              <a16:creationId xmlns:a16="http://schemas.microsoft.com/office/drawing/2014/main" id="{37B7BF19-806E-4A59-8245-55B9C10192D3}"/>
            </a:ext>
          </a:extLst>
        </xdr:cNvPr>
        <xdr:cNvCxnSpPr/>
      </xdr:nvCxnSpPr>
      <xdr:spPr>
        <a:xfrm>
          <a:off x="5286375" y="38030943"/>
          <a:ext cx="476250" cy="250032"/>
        </a:xfrm>
        <a:prstGeom prst="straightConnector1">
          <a:avLst/>
        </a:prstGeom>
        <a:noFill/>
        <a:ln w="3175" cap="flat" cmpd="sng" algn="ctr">
          <a:solidFill>
            <a:srgbClr val="4472C4"/>
          </a:solidFill>
          <a:prstDash val="solid"/>
          <a:miter lim="800000"/>
          <a:headEnd type="none" w="med" len="med"/>
          <a:tailEnd type="none" w="med" len="med"/>
        </a:ln>
        <a:effectLst/>
      </xdr:spPr>
    </xdr:cxnSp>
    <xdr:clientData/>
  </xdr:twoCellAnchor>
  <xdr:twoCellAnchor>
    <xdr:from>
      <xdr:col>8</xdr:col>
      <xdr:colOff>119063</xdr:colOff>
      <xdr:row>116</xdr:row>
      <xdr:rowOff>0</xdr:rowOff>
    </xdr:from>
    <xdr:to>
      <xdr:col>8</xdr:col>
      <xdr:colOff>345281</xdr:colOff>
      <xdr:row>117</xdr:row>
      <xdr:rowOff>7144</xdr:rowOff>
    </xdr:to>
    <xdr:cxnSp macro="">
      <xdr:nvCxnSpPr>
        <xdr:cNvPr id="96" name="直線矢印コネクタ 95">
          <a:extLst>
            <a:ext uri="{FF2B5EF4-FFF2-40B4-BE49-F238E27FC236}">
              <a16:creationId xmlns:a16="http://schemas.microsoft.com/office/drawing/2014/main" id="{0CF12107-0C06-448F-B050-A3B5BAE6FEEE}"/>
            </a:ext>
          </a:extLst>
        </xdr:cNvPr>
        <xdr:cNvCxnSpPr/>
      </xdr:nvCxnSpPr>
      <xdr:spPr>
        <a:xfrm flipH="1">
          <a:off x="5767388" y="38042850"/>
          <a:ext cx="226218" cy="245269"/>
        </a:xfrm>
        <a:prstGeom prst="straightConnector1">
          <a:avLst/>
        </a:prstGeom>
        <a:noFill/>
        <a:ln w="3175" cap="flat" cmpd="sng" algn="ctr">
          <a:solidFill>
            <a:srgbClr val="4472C4"/>
          </a:solidFill>
          <a:prstDash val="solid"/>
          <a:miter lim="800000"/>
          <a:headEnd type="none" w="med" len="med"/>
          <a:tailEnd type="none" w="med" len="med"/>
        </a:ln>
        <a:effectLst/>
      </xdr:spPr>
    </xdr:cxnSp>
    <xdr:clientData/>
  </xdr:twoCellAnchor>
  <xdr:twoCellAnchor>
    <xdr:from>
      <xdr:col>14</xdr:col>
      <xdr:colOff>0</xdr:colOff>
      <xdr:row>29</xdr:row>
      <xdr:rowOff>0</xdr:rowOff>
    </xdr:from>
    <xdr:to>
      <xdr:col>14</xdr:col>
      <xdr:colOff>0</xdr:colOff>
      <xdr:row>30</xdr:row>
      <xdr:rowOff>26194</xdr:rowOff>
    </xdr:to>
    <xdr:cxnSp macro="">
      <xdr:nvCxnSpPr>
        <xdr:cNvPr id="3" name="直線矢印コネクタ 2">
          <a:extLst>
            <a:ext uri="{FF2B5EF4-FFF2-40B4-BE49-F238E27FC236}">
              <a16:creationId xmlns:a16="http://schemas.microsoft.com/office/drawing/2014/main" id="{710B88D9-BB58-4A48-80D6-AC94B65515ED}"/>
            </a:ext>
          </a:extLst>
        </xdr:cNvPr>
        <xdr:cNvCxnSpPr/>
      </xdr:nvCxnSpPr>
      <xdr:spPr>
        <a:xfrm flipV="1">
          <a:off x="10001250" y="6848475"/>
          <a:ext cx="0" cy="264319"/>
        </a:xfrm>
        <a:prstGeom prst="straightConnector1">
          <a:avLst/>
        </a:prstGeom>
        <a:ln w="1905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40</xdr:row>
      <xdr:rowOff>0</xdr:rowOff>
    </xdr:from>
    <xdr:to>
      <xdr:col>18</xdr:col>
      <xdr:colOff>0</xdr:colOff>
      <xdr:row>41</xdr:row>
      <xdr:rowOff>230981</xdr:rowOff>
    </xdr:to>
    <xdr:cxnSp macro="">
      <xdr:nvCxnSpPr>
        <xdr:cNvPr id="8" name="直線矢印コネクタ 7">
          <a:extLst>
            <a:ext uri="{FF2B5EF4-FFF2-40B4-BE49-F238E27FC236}">
              <a16:creationId xmlns:a16="http://schemas.microsoft.com/office/drawing/2014/main" id="{5BEB1425-FB32-4CC6-8666-C46024161AE3}"/>
            </a:ext>
          </a:extLst>
        </xdr:cNvPr>
        <xdr:cNvCxnSpPr/>
      </xdr:nvCxnSpPr>
      <xdr:spPr>
        <a:xfrm flipV="1">
          <a:off x="19288125" y="12563475"/>
          <a:ext cx="0" cy="469106"/>
        </a:xfrm>
        <a:prstGeom prst="straightConnector1">
          <a:avLst/>
        </a:prstGeom>
        <a:ln w="1905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34</xdr:row>
      <xdr:rowOff>0</xdr:rowOff>
    </xdr:from>
    <xdr:to>
      <xdr:col>16</xdr:col>
      <xdr:colOff>0</xdr:colOff>
      <xdr:row>35</xdr:row>
      <xdr:rowOff>230981</xdr:rowOff>
    </xdr:to>
    <xdr:cxnSp macro="">
      <xdr:nvCxnSpPr>
        <xdr:cNvPr id="12" name="直線矢印コネクタ 11">
          <a:extLst>
            <a:ext uri="{FF2B5EF4-FFF2-40B4-BE49-F238E27FC236}">
              <a16:creationId xmlns:a16="http://schemas.microsoft.com/office/drawing/2014/main" id="{B927512D-5847-4A44-BA77-6F4C478EDE8D}"/>
            </a:ext>
          </a:extLst>
        </xdr:cNvPr>
        <xdr:cNvCxnSpPr/>
      </xdr:nvCxnSpPr>
      <xdr:spPr>
        <a:xfrm flipV="1">
          <a:off x="11430000" y="11134725"/>
          <a:ext cx="0" cy="469106"/>
        </a:xfrm>
        <a:prstGeom prst="straightConnector1">
          <a:avLst/>
        </a:prstGeom>
        <a:ln w="19050">
          <a:solidFill>
            <a:srgbClr val="C0000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29</xdr:row>
      <xdr:rowOff>0</xdr:rowOff>
    </xdr:from>
    <xdr:to>
      <xdr:col>11</xdr:col>
      <xdr:colOff>0</xdr:colOff>
      <xdr:row>31</xdr:row>
      <xdr:rowOff>42863</xdr:rowOff>
    </xdr:to>
    <xdr:cxnSp macro="">
      <xdr:nvCxnSpPr>
        <xdr:cNvPr id="4" name="直線矢印コネクタ 3">
          <a:extLst>
            <a:ext uri="{FF2B5EF4-FFF2-40B4-BE49-F238E27FC236}">
              <a16:creationId xmlns:a16="http://schemas.microsoft.com/office/drawing/2014/main" id="{1213AB1A-8C14-4D19-9182-80228AAE464C}"/>
            </a:ext>
          </a:extLst>
        </xdr:cNvPr>
        <xdr:cNvCxnSpPr/>
      </xdr:nvCxnSpPr>
      <xdr:spPr>
        <a:xfrm flipV="1">
          <a:off x="7858125" y="6848475"/>
          <a:ext cx="0" cy="519113"/>
        </a:xfrm>
        <a:prstGeom prst="straightConnector1">
          <a:avLst/>
        </a:prstGeom>
        <a:ln w="19050">
          <a:solidFill>
            <a:srgbClr val="7030A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youtu.be/4s-wXT86DAs?si=fzVtyUQmR8CagL0A" TargetMode="External"/><Relationship Id="rId2" Type="http://schemas.openxmlformats.org/officeDocument/2006/relationships/hyperlink" Target="https://youtu.be/dNA7TiJTSH0?si=uHwKin3dYLawojTT" TargetMode="External"/><Relationship Id="rId1" Type="http://schemas.openxmlformats.org/officeDocument/2006/relationships/hyperlink" Target="https://youtu.be/dZ_X7gZzt_E?si=CfVBF0KpbtegnuN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88306-FEFF-4C84-A994-80A2E70A581C}">
  <dimension ref="A1:BM252"/>
  <sheetViews>
    <sheetView tabSelected="1" zoomScaleNormal="100" workbookViewId="0"/>
  </sheetViews>
  <sheetFormatPr defaultColWidth="9.375" defaultRowHeight="18.75" customHeight="1"/>
  <cols>
    <col min="1" max="62" width="9.375" style="1"/>
    <col min="63" max="63" width="9.375" style="1" customWidth="1"/>
    <col min="64" max="16384" width="9.375" style="1"/>
  </cols>
  <sheetData>
    <row r="1" spans="1:65" ht="18.75" customHeight="1">
      <c r="B1" s="156" t="s">
        <v>189</v>
      </c>
      <c r="E1" s="1" t="s">
        <v>191</v>
      </c>
      <c r="I1" s="1" t="s">
        <v>190</v>
      </c>
    </row>
    <row r="2" spans="1:65" ht="18.75" customHeight="1">
      <c r="B2" s="158" t="s">
        <v>173</v>
      </c>
    </row>
    <row r="4" spans="1:65" ht="14.25" customHeight="1">
      <c r="B4" s="59" t="s">
        <v>59</v>
      </c>
      <c r="C4" s="60" t="s">
        <v>155</v>
      </c>
      <c r="D4" s="81"/>
      <c r="E4" s="61" t="s">
        <v>60</v>
      </c>
      <c r="F4" s="62" t="s">
        <v>61</v>
      </c>
      <c r="J4" s="82" t="s">
        <v>156</v>
      </c>
      <c r="K4" s="29" t="s">
        <v>62</v>
      </c>
    </row>
    <row r="5" spans="1:65" ht="18.75" customHeight="1">
      <c r="B5" s="1" t="s">
        <v>64</v>
      </c>
      <c r="D5" s="15" t="s">
        <v>157</v>
      </c>
      <c r="E5" s="16">
        <v>378</v>
      </c>
      <c r="F5" s="16" t="s">
        <v>1</v>
      </c>
      <c r="G5" s="15" t="s">
        <v>158</v>
      </c>
      <c r="H5" s="16">
        <v>37.799999999999997</v>
      </c>
      <c r="I5" s="16" t="s">
        <v>1</v>
      </c>
      <c r="J5" s="15" t="s">
        <v>159</v>
      </c>
      <c r="K5" s="16">
        <v>3.78</v>
      </c>
      <c r="L5" s="16" t="s">
        <v>1</v>
      </c>
      <c r="M5" s="15" t="s">
        <v>65</v>
      </c>
      <c r="N5" s="16">
        <v>0.378</v>
      </c>
      <c r="O5" s="16" t="s">
        <v>1</v>
      </c>
      <c r="P5" s="15" t="s">
        <v>160</v>
      </c>
      <c r="Q5" s="16">
        <v>3.78E-2</v>
      </c>
      <c r="R5" s="16" t="s">
        <v>1</v>
      </c>
      <c r="S5" s="1" t="s">
        <v>161</v>
      </c>
    </row>
    <row r="7" spans="1:65" ht="18.75" customHeight="1">
      <c r="B7" s="30" t="s">
        <v>66</v>
      </c>
      <c r="C7" s="30"/>
      <c r="D7" s="30"/>
      <c r="E7" s="30"/>
      <c r="F7" s="30"/>
      <c r="G7" s="30"/>
    </row>
    <row r="8" spans="1:65" ht="18.75" customHeight="1">
      <c r="B8" s="26" t="s">
        <v>67</v>
      </c>
      <c r="C8" s="26"/>
      <c r="D8" s="26"/>
      <c r="E8" s="26"/>
    </row>
    <row r="9" spans="1:65" ht="18.75" customHeight="1">
      <c r="B9" s="30" t="s">
        <v>68</v>
      </c>
      <c r="C9" s="30"/>
      <c r="D9" s="30"/>
    </row>
    <row r="10" spans="1:65" ht="18.75" customHeight="1">
      <c r="B10" s="30" t="s">
        <v>69</v>
      </c>
      <c r="C10" s="30"/>
      <c r="D10" s="30"/>
      <c r="E10" s="30"/>
      <c r="F10" s="30"/>
      <c r="G10" s="30"/>
      <c r="H10" s="30"/>
      <c r="I10" s="30"/>
      <c r="J10" s="30"/>
      <c r="K10" s="30"/>
      <c r="L10" s="30"/>
      <c r="M10" s="30"/>
      <c r="N10" s="30"/>
      <c r="O10" s="30"/>
      <c r="P10" s="30"/>
      <c r="Q10" s="30"/>
    </row>
    <row r="11" spans="1:65" ht="18.75" customHeight="1">
      <c r="B11" s="56" t="s">
        <v>172</v>
      </c>
      <c r="C11" s="26"/>
    </row>
    <row r="13" spans="1:65" ht="18.75" customHeight="1">
      <c r="B13" s="21" t="s">
        <v>80</v>
      </c>
      <c r="C13" s="21"/>
      <c r="D13" s="21"/>
      <c r="E13" s="21"/>
      <c r="F13" s="21"/>
      <c r="G13" s="21"/>
      <c r="H13" s="21"/>
      <c r="I13" s="21"/>
      <c r="AM13" s="21" t="s">
        <v>70</v>
      </c>
    </row>
    <row r="14" spans="1:65" ht="18.75" customHeight="1" thickBot="1">
      <c r="B14" s="1" t="s">
        <v>167</v>
      </c>
      <c r="C14" s="25"/>
      <c r="D14" s="25"/>
      <c r="E14" s="25"/>
      <c r="F14" s="25"/>
      <c r="G14" s="25"/>
      <c r="H14" s="25"/>
      <c r="I14" s="25"/>
      <c r="J14" s="25"/>
      <c r="AM14" s="1" t="s">
        <v>28</v>
      </c>
      <c r="AN14" s="1" t="s">
        <v>162</v>
      </c>
      <c r="AS14" s="15">
        <v>38</v>
      </c>
      <c r="AT14" s="16">
        <v>14.364000000000001</v>
      </c>
      <c r="AU14" s="1" t="s">
        <v>71</v>
      </c>
      <c r="AW14" s="16"/>
      <c r="AY14" s="15">
        <v>59</v>
      </c>
      <c r="AZ14" s="16">
        <v>22.302</v>
      </c>
      <c r="BA14" s="1" t="s">
        <v>72</v>
      </c>
      <c r="BC14" s="15">
        <v>76</v>
      </c>
      <c r="BD14" s="16">
        <v>28.728000000000002</v>
      </c>
      <c r="BE14" s="1" t="s">
        <v>73</v>
      </c>
    </row>
    <row r="15" spans="1:65" ht="18.75" customHeight="1" thickBot="1">
      <c r="A15" s="84"/>
      <c r="B15" s="85">
        <v>1</v>
      </c>
      <c r="C15" s="63" t="s">
        <v>81</v>
      </c>
      <c r="D15" s="33"/>
      <c r="E15" s="86">
        <f>B15/0.378</f>
        <v>2.6455026455026456</v>
      </c>
      <c r="F15" s="87">
        <v>1</v>
      </c>
      <c r="G15" s="64" t="s">
        <v>188</v>
      </c>
      <c r="H15" s="33"/>
      <c r="I15" s="38">
        <f>F15*0.378</f>
        <v>0.378</v>
      </c>
      <c r="J15" s="80" t="s">
        <v>1</v>
      </c>
      <c r="K15" s="25"/>
      <c r="L15" s="25"/>
      <c r="M15" s="9"/>
      <c r="N15" s="25"/>
      <c r="O15" s="25"/>
      <c r="P15" s="25"/>
      <c r="Q15" s="25"/>
      <c r="R15" s="25"/>
      <c r="S15" s="25"/>
      <c r="T15" s="25"/>
      <c r="U15" s="25"/>
      <c r="V15" s="25"/>
      <c r="W15" s="25"/>
      <c r="X15" s="25"/>
      <c r="Y15" s="25"/>
      <c r="Z15" s="25"/>
      <c r="AA15" s="25"/>
      <c r="AB15" s="25"/>
      <c r="AC15" s="25"/>
      <c r="AE15" s="25"/>
      <c r="AF15" s="25"/>
      <c r="AG15" s="25"/>
      <c r="AH15" s="25"/>
      <c r="AI15" s="25"/>
      <c r="AJ15" s="25"/>
      <c r="AN15" s="1" t="s">
        <v>163</v>
      </c>
      <c r="AV15" s="15">
        <f>(B19-238.1)/4</f>
        <v>0</v>
      </c>
      <c r="AW15" s="16">
        <f>(C19-90)/4</f>
        <v>0</v>
      </c>
      <c r="AX15" s="1" t="s">
        <v>164</v>
      </c>
      <c r="BF15" s="6"/>
      <c r="BG15" s="6"/>
      <c r="BH15" s="15">
        <f>AB40</f>
        <v>38</v>
      </c>
      <c r="BI15" s="16">
        <f>AC40</f>
        <v>14.364000000000001</v>
      </c>
      <c r="BJ15" s="1" t="s">
        <v>148</v>
      </c>
      <c r="BK15" s="160">
        <f>(AS14+AV15-BH15)/3+AV15</f>
        <v>0</v>
      </c>
      <c r="BL15" s="161">
        <f>(AT14+AW15-BI15)/3+AW15</f>
        <v>0</v>
      </c>
      <c r="BM15" s="1" t="s">
        <v>74</v>
      </c>
    </row>
    <row r="16" spans="1:65" ht="18.75" customHeight="1" thickBot="1">
      <c r="A16" s="27"/>
      <c r="B16" s="65" t="s">
        <v>82</v>
      </c>
      <c r="C16" s="88"/>
      <c r="D16" s="88"/>
      <c r="E16" s="89" t="s">
        <v>151</v>
      </c>
      <c r="F16" s="25"/>
      <c r="I16" s="25"/>
      <c r="J16" s="25"/>
      <c r="K16" s="25"/>
      <c r="L16" s="32"/>
      <c r="M16" s="1" t="s">
        <v>83</v>
      </c>
      <c r="Q16" s="25"/>
      <c r="R16" s="25"/>
      <c r="S16" s="25"/>
      <c r="T16" s="32"/>
      <c r="U16" s="25" t="s">
        <v>150</v>
      </c>
      <c r="Z16" s="33"/>
      <c r="AA16" s="33"/>
      <c r="AB16" s="33"/>
      <c r="AC16" s="90" t="s">
        <v>84</v>
      </c>
      <c r="AD16" s="33"/>
      <c r="AG16" s="25"/>
      <c r="AI16" s="33"/>
      <c r="AJ16" s="33"/>
      <c r="AK16" s="37"/>
      <c r="AM16" s="1" t="s">
        <v>26</v>
      </c>
      <c r="AN16" s="15">
        <f>(BC14+BK15)-20</f>
        <v>56</v>
      </c>
      <c r="AO16" s="16">
        <f>(BD14+BL15)-7.56</f>
        <v>21.168000000000003</v>
      </c>
      <c r="AP16" s="1" t="s">
        <v>5</v>
      </c>
    </row>
    <row r="17" spans="1:59" ht="18.75" customHeight="1" thickTop="1" thickBot="1">
      <c r="A17" s="23"/>
      <c r="B17" s="12">
        <v>211.6</v>
      </c>
      <c r="C17" s="91">
        <v>81</v>
      </c>
      <c r="D17" s="92" t="s">
        <v>5</v>
      </c>
      <c r="E17" s="93" t="s">
        <v>85</v>
      </c>
      <c r="F17" s="94">
        <f>B17/4+2.6</f>
        <v>55.5</v>
      </c>
      <c r="G17" s="24">
        <f>C17/4+1</f>
        <v>21.25</v>
      </c>
      <c r="H17" s="37" t="s">
        <v>1</v>
      </c>
      <c r="I17" s="36" t="s">
        <v>86</v>
      </c>
      <c r="J17" s="94">
        <f>AN16</f>
        <v>56</v>
      </c>
      <c r="K17" s="38">
        <f>AO16</f>
        <v>21.168000000000003</v>
      </c>
      <c r="L17" s="40" t="s">
        <v>1</v>
      </c>
      <c r="M17" s="90" t="s">
        <v>87</v>
      </c>
      <c r="N17" s="94">
        <f>AN17</f>
        <v>59</v>
      </c>
      <c r="O17" s="24">
        <f>AO17</f>
        <v>22.302</v>
      </c>
      <c r="P17" s="37" t="s">
        <v>1</v>
      </c>
      <c r="Q17" s="36" t="s">
        <v>88</v>
      </c>
      <c r="R17" s="94">
        <f>B19/2-24.1-N29</f>
        <v>56.949999999999989</v>
      </c>
      <c r="S17" s="38">
        <f>C19/2-9.1-O29</f>
        <v>21.535999999999998</v>
      </c>
      <c r="T17" s="40" t="s">
        <v>1</v>
      </c>
      <c r="U17" s="90" t="s">
        <v>89</v>
      </c>
      <c r="V17" s="94">
        <f>((B19-(B19/4+2.6)-N27)/2+10+B19/4+2.6)/2-7.5</f>
        <v>62.556249999999991</v>
      </c>
      <c r="W17" s="24">
        <f>((C19-(C19/4+1)-O27)/2+3.78+C19/4+1)/2-2.835</f>
        <v>23.65</v>
      </c>
      <c r="X17" s="37" t="s">
        <v>1</v>
      </c>
      <c r="Y17" s="36" t="s">
        <v>90</v>
      </c>
      <c r="Z17" s="94">
        <f>AN18</f>
        <v>61</v>
      </c>
      <c r="AA17" s="24">
        <f>AO18</f>
        <v>23.058</v>
      </c>
      <c r="AB17" s="32" t="s">
        <v>1</v>
      </c>
      <c r="AC17" s="90" t="s">
        <v>91</v>
      </c>
      <c r="AD17" s="94">
        <f>((B19-(B19/4+2.6)-N27)/2+10+B19/4+2.6)/2+7.54</f>
        <v>77.596249999999998</v>
      </c>
      <c r="AE17" s="24">
        <f>((C19-(C19/4+1)-O27)/2+3.78+C19/4+1)/2+2.835</f>
        <v>29.32</v>
      </c>
      <c r="AF17" s="37" t="s">
        <v>1</v>
      </c>
      <c r="AG17" s="36" t="s">
        <v>92</v>
      </c>
      <c r="AH17" s="94">
        <f>BC14+BK15</f>
        <v>76</v>
      </c>
      <c r="AI17" s="38">
        <f>BD14+BL15</f>
        <v>28.728000000000002</v>
      </c>
      <c r="AJ17" s="25" t="s">
        <v>1</v>
      </c>
      <c r="AK17" s="37"/>
      <c r="AM17" s="1" t="s">
        <v>75</v>
      </c>
      <c r="AN17" s="15">
        <f>AY14+BK15</f>
        <v>59</v>
      </c>
      <c r="AO17" s="16">
        <f>AZ14+BL15</f>
        <v>22.302</v>
      </c>
      <c r="AP17" s="1" t="s">
        <v>36</v>
      </c>
      <c r="BC17" s="83"/>
      <c r="BD17" s="83"/>
    </row>
    <row r="18" spans="1:59" ht="18.75" customHeight="1" thickTop="1" thickBot="1">
      <c r="A18" s="27"/>
      <c r="B18" s="66" t="s">
        <v>93</v>
      </c>
      <c r="C18" s="154"/>
      <c r="D18" s="155"/>
      <c r="E18" s="36" t="s">
        <v>179</v>
      </c>
      <c r="F18" s="33"/>
      <c r="H18" s="94">
        <f>(F17+J17)/2</f>
        <v>55.75</v>
      </c>
      <c r="I18" s="24">
        <f>(G17+K17)/2</f>
        <v>21.209000000000003</v>
      </c>
      <c r="J18" s="33" t="s">
        <v>1</v>
      </c>
      <c r="L18" s="32"/>
      <c r="M18" s="1" t="s">
        <v>180</v>
      </c>
      <c r="O18" s="33"/>
      <c r="P18" s="94">
        <f>(N17+R17)/2</f>
        <v>57.974999999999994</v>
      </c>
      <c r="Q18" s="24">
        <f>(O17+S17)/2</f>
        <v>21.918999999999997</v>
      </c>
      <c r="R18" s="33" t="s">
        <v>1</v>
      </c>
      <c r="T18" s="32"/>
      <c r="U18" s="1" t="s">
        <v>181</v>
      </c>
      <c r="X18" s="94">
        <f>(V17+Z17)/2</f>
        <v>61.778124999999996</v>
      </c>
      <c r="Y18" s="38">
        <f>(W17+AA17)/2</f>
        <v>23.353999999999999</v>
      </c>
      <c r="Z18" s="1" t="s">
        <v>1</v>
      </c>
      <c r="AB18" s="32"/>
      <c r="AC18" s="4" t="s">
        <v>182</v>
      </c>
      <c r="AD18" s="96"/>
      <c r="AE18" s="97"/>
      <c r="AF18" s="33"/>
      <c r="AG18" s="94">
        <f>(AD17+AH17)/2</f>
        <v>76.798124999999999</v>
      </c>
      <c r="AH18" s="24">
        <f>(AE17+AI17)/2</f>
        <v>29.024000000000001</v>
      </c>
      <c r="AI18" s="33" t="s">
        <v>1</v>
      </c>
      <c r="AJ18" s="33"/>
      <c r="AK18" s="27"/>
      <c r="AM18" s="1" t="s">
        <v>76</v>
      </c>
      <c r="AN18" s="15">
        <f>AN17+2</f>
        <v>61</v>
      </c>
      <c r="AO18" s="16">
        <f>AO17+0.756</f>
        <v>23.058</v>
      </c>
      <c r="AP18" s="1" t="s">
        <v>165</v>
      </c>
    </row>
    <row r="19" spans="1:59" ht="18.75" customHeight="1" thickTop="1" thickBot="1">
      <c r="A19" s="23"/>
      <c r="B19" s="151">
        <v>238.1</v>
      </c>
      <c r="C19" s="152">
        <v>90</v>
      </c>
      <c r="D19" s="153" t="s">
        <v>5</v>
      </c>
      <c r="E19" s="98">
        <f>H18</f>
        <v>55.75</v>
      </c>
      <c r="F19" s="24">
        <f>I18</f>
        <v>21.209000000000003</v>
      </c>
      <c r="G19" s="33" t="s">
        <v>35</v>
      </c>
      <c r="H19" s="94">
        <f>AI19</f>
        <v>-0.20187500000000114</v>
      </c>
      <c r="I19" s="24">
        <f>AJ19</f>
        <v>-8.2000000000000739E-2</v>
      </c>
      <c r="J19" s="33" t="s">
        <v>37</v>
      </c>
      <c r="K19" s="94">
        <f>E19+H19</f>
        <v>55.548124999999999</v>
      </c>
      <c r="L19" s="24">
        <f>F19+I19</f>
        <v>21.127000000000002</v>
      </c>
      <c r="M19" s="33" t="s">
        <v>1</v>
      </c>
      <c r="N19" s="99">
        <f>P18</f>
        <v>57.974999999999994</v>
      </c>
      <c r="O19" s="24">
        <f>Q18</f>
        <v>21.918999999999997</v>
      </c>
      <c r="P19" s="33" t="s">
        <v>35</v>
      </c>
      <c r="Q19" s="94">
        <f>AI19</f>
        <v>-0.20187500000000114</v>
      </c>
      <c r="R19" s="24">
        <f>AJ19</f>
        <v>-8.2000000000000739E-2</v>
      </c>
      <c r="S19" s="33" t="s">
        <v>37</v>
      </c>
      <c r="T19" s="94">
        <f>N19+Q19</f>
        <v>57.773124999999993</v>
      </c>
      <c r="U19" s="24">
        <f>O19+R19</f>
        <v>21.836999999999996</v>
      </c>
      <c r="V19" s="99">
        <f>X18</f>
        <v>61.778124999999996</v>
      </c>
      <c r="W19" s="24">
        <f>Y18</f>
        <v>23.353999999999999</v>
      </c>
      <c r="X19" s="33" t="s">
        <v>94</v>
      </c>
      <c r="Y19" s="94">
        <f>AI19</f>
        <v>-0.20187500000000114</v>
      </c>
      <c r="Z19" s="24">
        <f>AJ19</f>
        <v>-8.2000000000000739E-2</v>
      </c>
      <c r="AA19" s="33" t="s">
        <v>0</v>
      </c>
      <c r="AB19" s="94">
        <f>V19+Y19</f>
        <v>61.576249999999995</v>
      </c>
      <c r="AC19" s="24">
        <f>W19+Z19</f>
        <v>23.271999999999998</v>
      </c>
      <c r="AD19" s="32" t="s">
        <v>1</v>
      </c>
      <c r="AE19" s="90" t="s">
        <v>183</v>
      </c>
      <c r="AF19" s="4"/>
      <c r="AG19" s="4"/>
      <c r="AH19" s="33"/>
      <c r="AI19" s="94">
        <f>AG18-K29</f>
        <v>-0.20187500000000114</v>
      </c>
      <c r="AJ19" s="24">
        <f>AH18-L29</f>
        <v>-8.2000000000000739E-2</v>
      </c>
      <c r="AK19" s="37" t="s">
        <v>1</v>
      </c>
      <c r="AN19" s="15">
        <f>AN18</f>
        <v>61</v>
      </c>
      <c r="AO19" s="16">
        <f>AO18</f>
        <v>23.058</v>
      </c>
      <c r="AP19" s="1" t="s">
        <v>77</v>
      </c>
    </row>
    <row r="20" spans="1:59" ht="18.75" customHeight="1" thickTop="1">
      <c r="B20" s="79" t="s">
        <v>152</v>
      </c>
      <c r="C20" s="25"/>
      <c r="D20" s="25"/>
      <c r="E20" s="25"/>
      <c r="F20" s="25"/>
      <c r="G20" s="25"/>
      <c r="H20" s="25"/>
      <c r="I20" s="25"/>
      <c r="J20" s="25"/>
      <c r="K20" s="25"/>
      <c r="L20" s="25"/>
      <c r="M20" s="25"/>
      <c r="N20" s="25"/>
      <c r="O20" s="25"/>
      <c r="P20" s="25"/>
      <c r="Q20" s="25"/>
      <c r="R20" s="25"/>
      <c r="S20" s="25"/>
      <c r="T20" s="25"/>
      <c r="U20" s="25"/>
      <c r="V20" s="25"/>
      <c r="W20" s="25"/>
      <c r="X20" s="25"/>
      <c r="Y20" s="25"/>
      <c r="AG20" s="41"/>
      <c r="AJ20" s="41"/>
      <c r="AK20" s="41"/>
      <c r="AN20" s="15">
        <f>AN17-AS20</f>
        <v>57</v>
      </c>
      <c r="AO20" s="16">
        <f>AO17-AT20</f>
        <v>21.545999999999999</v>
      </c>
      <c r="AP20" s="1" t="s">
        <v>78</v>
      </c>
      <c r="AR20" s="17"/>
      <c r="AS20" s="18">
        <v>2</v>
      </c>
      <c r="AT20" s="14">
        <v>0.75600000000000001</v>
      </c>
      <c r="AU20" s="1" t="s">
        <v>79</v>
      </c>
    </row>
    <row r="21" spans="1:59" ht="18.75" customHeight="1" thickBot="1">
      <c r="A21" s="27"/>
      <c r="B21" s="71" t="s">
        <v>95</v>
      </c>
      <c r="C21" s="25"/>
      <c r="D21" s="40"/>
      <c r="E21" s="25" t="s">
        <v>96</v>
      </c>
      <c r="F21" s="25"/>
      <c r="G21" s="25"/>
      <c r="J21" s="40"/>
      <c r="K21" s="89" t="s">
        <v>97</v>
      </c>
      <c r="L21" s="25"/>
      <c r="M21" s="25"/>
      <c r="P21" s="100"/>
      <c r="Q21" s="101"/>
      <c r="R21" s="102"/>
      <c r="S21" s="102"/>
      <c r="T21" s="102"/>
      <c r="U21" s="102"/>
      <c r="V21" s="102"/>
      <c r="W21" s="102"/>
      <c r="X21" s="102"/>
      <c r="Y21" s="103"/>
      <c r="AM21" s="1" t="s">
        <v>166</v>
      </c>
    </row>
    <row r="22" spans="1:59" ht="18.75" customHeight="1" thickBot="1">
      <c r="A22" s="27"/>
      <c r="B22" s="67" t="s">
        <v>98</v>
      </c>
      <c r="C22" s="88"/>
      <c r="D22" s="104"/>
      <c r="E22" s="89" t="s">
        <v>99</v>
      </c>
      <c r="F22" s="25"/>
      <c r="G22" s="32"/>
      <c r="H22" s="33" t="s">
        <v>100</v>
      </c>
      <c r="I22" s="33"/>
      <c r="J22" s="33"/>
      <c r="K22" s="89" t="s">
        <v>101</v>
      </c>
      <c r="L22" s="25"/>
      <c r="M22" s="32"/>
      <c r="N22" s="33" t="s">
        <v>102</v>
      </c>
      <c r="O22" s="33"/>
      <c r="P22" s="32"/>
      <c r="Q22" s="68" t="s">
        <v>103</v>
      </c>
      <c r="R22" s="105"/>
      <c r="S22" s="105"/>
      <c r="V22" s="27"/>
      <c r="W22" s="69" t="s">
        <v>104</v>
      </c>
      <c r="X22" s="44"/>
      <c r="Y22" s="106"/>
    </row>
    <row r="23" spans="1:59" ht="18.75" customHeight="1" thickTop="1" thickBot="1">
      <c r="A23" s="23"/>
      <c r="B23" s="12">
        <v>431.2</v>
      </c>
      <c r="C23" s="91">
        <v>163</v>
      </c>
      <c r="D23" s="92" t="s">
        <v>1</v>
      </c>
      <c r="E23" s="107">
        <f>B23-(D38+D40-10)</f>
        <v>431.2</v>
      </c>
      <c r="F23" s="24">
        <f>C23-(E38+E40-3.78)</f>
        <v>163</v>
      </c>
      <c r="G23" s="33" t="s">
        <v>36</v>
      </c>
      <c r="H23" s="108">
        <f>E23+D38+D40</f>
        <v>441.2</v>
      </c>
      <c r="I23" s="24">
        <f>F23+E38+E40</f>
        <v>166.77999999999997</v>
      </c>
      <c r="J23" s="32" t="s">
        <v>1</v>
      </c>
      <c r="K23" s="35">
        <f>E23-13.2</f>
        <v>418</v>
      </c>
      <c r="L23" s="24">
        <f>F23-5</f>
        <v>158</v>
      </c>
      <c r="M23" s="33" t="s">
        <v>36</v>
      </c>
      <c r="N23" s="108">
        <f>K23+D38+D40</f>
        <v>428</v>
      </c>
      <c r="O23" s="24">
        <f>L23+E38+E40</f>
        <v>161.77999999999997</v>
      </c>
      <c r="P23" s="32" t="s">
        <v>1</v>
      </c>
      <c r="Q23" s="109">
        <f>E23</f>
        <v>431.2</v>
      </c>
      <c r="R23" s="38">
        <f>F23</f>
        <v>163</v>
      </c>
      <c r="S23" s="110" t="s">
        <v>105</v>
      </c>
      <c r="T23" s="111">
        <f>Q23+D38+D40</f>
        <v>441.2</v>
      </c>
      <c r="U23" s="112">
        <f>R23+E38+E40</f>
        <v>166.77999999999997</v>
      </c>
      <c r="V23" s="113" t="s">
        <v>36</v>
      </c>
      <c r="W23" s="114">
        <f>B23/2</f>
        <v>215.6</v>
      </c>
      <c r="X23" s="112">
        <f>C23/2</f>
        <v>81.5</v>
      </c>
      <c r="Y23" s="113" t="s">
        <v>1</v>
      </c>
    </row>
    <row r="24" spans="1:59" ht="18.75" customHeight="1" thickTop="1">
      <c r="AM24" s="1" t="s">
        <v>106</v>
      </c>
      <c r="AN24" s="115">
        <f>F40</f>
        <v>180</v>
      </c>
      <c r="AO24" s="116">
        <f>G40</f>
        <v>68.040000000000006</v>
      </c>
      <c r="AP24" s="22" t="s">
        <v>107</v>
      </c>
      <c r="AR24" s="115">
        <f>J38</f>
        <v>98</v>
      </c>
      <c r="AS24" s="116">
        <f>K38</f>
        <v>37.043999999999997</v>
      </c>
      <c r="AT24" s="22" t="s">
        <v>108</v>
      </c>
      <c r="AV24" s="15">
        <f>AN24-AR24</f>
        <v>82</v>
      </c>
      <c r="AW24" s="16">
        <f>AO24-AS24</f>
        <v>30.996000000000009</v>
      </c>
      <c r="AX24" s="1" t="s">
        <v>109</v>
      </c>
    </row>
    <row r="25" spans="1:59" ht="18.75" customHeight="1">
      <c r="B25" s="25"/>
      <c r="C25" s="25"/>
      <c r="D25" s="25"/>
      <c r="E25" s="25"/>
      <c r="F25" s="25"/>
      <c r="G25" s="25"/>
      <c r="H25" s="6" t="s">
        <v>187</v>
      </c>
      <c r="I25" s="25"/>
      <c r="J25" s="25"/>
      <c r="N25" s="25"/>
      <c r="O25" s="25"/>
      <c r="AM25" s="11" t="s">
        <v>110</v>
      </c>
      <c r="AN25" s="15">
        <f>AV24</f>
        <v>82</v>
      </c>
      <c r="AO25" s="16">
        <f>AW24</f>
        <v>30.996000000000009</v>
      </c>
      <c r="AP25" s="6" t="s">
        <v>111</v>
      </c>
      <c r="AS25" s="15">
        <f>W38</f>
        <v>77</v>
      </c>
      <c r="AT25" s="16">
        <f>X38</f>
        <v>29.106000000000002</v>
      </c>
      <c r="AU25" s="1" t="s">
        <v>112</v>
      </c>
      <c r="AW25" s="15">
        <f>AN25-AS25</f>
        <v>5</v>
      </c>
      <c r="AX25" s="16">
        <f>AO25-AT25</f>
        <v>1.8900000000000077</v>
      </c>
      <c r="AY25" s="2" t="s">
        <v>113</v>
      </c>
      <c r="AZ25" s="15">
        <v>13</v>
      </c>
      <c r="BA25" s="16">
        <v>4.9139999999999997</v>
      </c>
      <c r="BB25" s="1" t="s">
        <v>114</v>
      </c>
      <c r="BE25" s="15">
        <f>J38</f>
        <v>98</v>
      </c>
      <c r="BF25" s="16">
        <f>K38</f>
        <v>37.043999999999997</v>
      </c>
      <c r="BG25" s="2" t="s">
        <v>115</v>
      </c>
    </row>
    <row r="26" spans="1:59" ht="18.75" customHeight="1">
      <c r="A26" s="27"/>
      <c r="B26" s="33" t="s">
        <v>134</v>
      </c>
      <c r="C26" s="33"/>
      <c r="D26" s="33"/>
      <c r="E26" s="122">
        <f>K19</f>
        <v>55.548124999999999</v>
      </c>
      <c r="F26" s="16">
        <f>L19</f>
        <v>21.127000000000002</v>
      </c>
      <c r="G26" s="27" t="s">
        <v>1</v>
      </c>
      <c r="H26" s="36" t="s">
        <v>135</v>
      </c>
      <c r="I26" s="25"/>
      <c r="J26" s="73" t="s">
        <v>136</v>
      </c>
      <c r="K26" s="13">
        <v>56</v>
      </c>
      <c r="L26" s="123">
        <v>21.167999999999999</v>
      </c>
      <c r="M26" s="78" t="s">
        <v>1</v>
      </c>
      <c r="N26" s="19" t="s">
        <v>176</v>
      </c>
      <c r="O26" s="148" t="s">
        <v>178</v>
      </c>
      <c r="P26" s="77"/>
      <c r="AM26" s="1" t="s">
        <v>168</v>
      </c>
      <c r="AR26" s="1" t="s">
        <v>116</v>
      </c>
      <c r="AS26" s="15">
        <f>AV26+AY26</f>
        <v>100</v>
      </c>
      <c r="AT26" s="16">
        <f>AW26+AZ26</f>
        <v>37.799999999999997</v>
      </c>
      <c r="AU26" s="1" t="s">
        <v>153</v>
      </c>
      <c r="AV26" s="15">
        <f>H40</f>
        <v>98</v>
      </c>
      <c r="AW26" s="16">
        <f>I40</f>
        <v>37.043999999999997</v>
      </c>
      <c r="AX26" s="17" t="s">
        <v>35</v>
      </c>
      <c r="AY26" s="18">
        <v>2</v>
      </c>
      <c r="AZ26" s="116">
        <v>0.75600000000000001</v>
      </c>
      <c r="BA26" s="22" t="s">
        <v>1</v>
      </c>
    </row>
    <row r="27" spans="1:59" ht="18.75" customHeight="1">
      <c r="A27" s="27"/>
      <c r="B27" s="25" t="s">
        <v>137</v>
      </c>
      <c r="C27" s="25"/>
      <c r="D27" s="25"/>
      <c r="E27" s="34">
        <f>T19</f>
        <v>57.773124999999993</v>
      </c>
      <c r="F27" s="24">
        <f>U19</f>
        <v>21.836999999999996</v>
      </c>
      <c r="G27" s="37" t="s">
        <v>1</v>
      </c>
      <c r="H27" s="36" t="s">
        <v>138</v>
      </c>
      <c r="I27" s="33"/>
      <c r="J27" s="73" t="s">
        <v>139</v>
      </c>
      <c r="K27" s="13">
        <v>58</v>
      </c>
      <c r="L27" s="128">
        <v>21.923999999999999</v>
      </c>
      <c r="M27" s="129" t="s">
        <v>1</v>
      </c>
      <c r="N27" s="13">
        <v>40</v>
      </c>
      <c r="O27" s="123">
        <v>15.12</v>
      </c>
      <c r="P27" s="78" t="s">
        <v>1</v>
      </c>
    </row>
    <row r="28" spans="1:59" ht="18.75" customHeight="1">
      <c r="A28" s="27"/>
      <c r="B28" s="33" t="s">
        <v>141</v>
      </c>
      <c r="C28" s="33"/>
      <c r="D28" s="33"/>
      <c r="E28" s="122">
        <f>AB19</f>
        <v>61.576249999999995</v>
      </c>
      <c r="F28" s="16">
        <f>AC19</f>
        <v>23.271999999999998</v>
      </c>
      <c r="G28" s="27" t="s">
        <v>1</v>
      </c>
      <c r="H28" s="36" t="s">
        <v>142</v>
      </c>
      <c r="I28" s="33"/>
      <c r="J28" s="73" t="s">
        <v>143</v>
      </c>
      <c r="K28" s="13">
        <v>61</v>
      </c>
      <c r="L28" s="128">
        <v>23.058</v>
      </c>
      <c r="M28" s="134" t="s">
        <v>1</v>
      </c>
      <c r="N28" s="135" t="s">
        <v>177</v>
      </c>
      <c r="O28" s="133"/>
      <c r="P28" s="132"/>
      <c r="Q28" s="11"/>
      <c r="AP28" s="25"/>
      <c r="AQ28" s="25"/>
      <c r="AR28" s="25"/>
      <c r="AS28" s="25"/>
      <c r="AT28" s="25"/>
      <c r="AU28" s="25"/>
      <c r="AV28" s="25"/>
      <c r="AW28" s="25"/>
      <c r="AX28" s="25"/>
      <c r="AY28" s="25"/>
      <c r="AZ28" s="25"/>
      <c r="BA28" s="25"/>
      <c r="BB28" s="25"/>
      <c r="BC28" s="25"/>
      <c r="BD28" s="25"/>
      <c r="BE28" s="25"/>
      <c r="BF28" s="25"/>
      <c r="BG28" s="25"/>
    </row>
    <row r="29" spans="1:59" ht="18.75" customHeight="1">
      <c r="B29" s="36" t="s">
        <v>144</v>
      </c>
      <c r="C29" s="33"/>
      <c r="D29" s="33"/>
      <c r="E29" s="34">
        <f>AG18</f>
        <v>76.798124999999999</v>
      </c>
      <c r="F29" s="24">
        <f>AH18</f>
        <v>29.024000000000001</v>
      </c>
      <c r="G29" s="37" t="s">
        <v>1</v>
      </c>
      <c r="H29" s="36" t="s">
        <v>145</v>
      </c>
      <c r="I29" s="25"/>
      <c r="J29" s="73" t="s">
        <v>146</v>
      </c>
      <c r="K29" s="13">
        <v>77</v>
      </c>
      <c r="L29" s="140">
        <v>29.106000000000002</v>
      </c>
      <c r="M29" s="129" t="s">
        <v>1</v>
      </c>
      <c r="N29" s="13">
        <v>38</v>
      </c>
      <c r="O29" s="123">
        <v>14.364000000000001</v>
      </c>
      <c r="P29" s="78" t="s">
        <v>1</v>
      </c>
      <c r="AM29" s="70" t="s">
        <v>117</v>
      </c>
      <c r="AN29" s="33"/>
      <c r="AO29" s="33"/>
      <c r="BB29" s="25"/>
      <c r="BD29" s="25"/>
      <c r="BG29" s="37"/>
    </row>
    <row r="30" spans="1:59" ht="18.75" customHeight="1">
      <c r="AM30" s="36" t="s">
        <v>154</v>
      </c>
      <c r="AN30" s="33"/>
      <c r="AO30" s="33"/>
      <c r="AP30" s="34">
        <v>165</v>
      </c>
      <c r="AQ30" s="117">
        <v>62.37</v>
      </c>
      <c r="AR30" s="37" t="s">
        <v>121</v>
      </c>
      <c r="AS30" s="34">
        <v>170</v>
      </c>
      <c r="AT30" s="117">
        <v>64.260000000000005</v>
      </c>
      <c r="AU30" s="37" t="s">
        <v>120</v>
      </c>
      <c r="AV30" s="34">
        <v>175</v>
      </c>
      <c r="AW30" s="117">
        <v>66.150000000000006</v>
      </c>
      <c r="AX30" s="37" t="s">
        <v>121</v>
      </c>
      <c r="AY30" s="34">
        <v>180</v>
      </c>
      <c r="AZ30" s="117">
        <v>68.040000000000006</v>
      </c>
      <c r="BA30" s="33" t="s">
        <v>120</v>
      </c>
      <c r="BB30" s="118">
        <v>185</v>
      </c>
      <c r="BC30" s="117">
        <v>69.930000000000007</v>
      </c>
      <c r="BD30" s="42" t="s">
        <v>121</v>
      </c>
      <c r="BE30" s="34">
        <v>190</v>
      </c>
      <c r="BF30" s="117">
        <v>71.819999999999993</v>
      </c>
      <c r="BG30" s="37" t="s">
        <v>121</v>
      </c>
    </row>
    <row r="31" spans="1:59" ht="18.75" customHeight="1">
      <c r="B31" s="6"/>
      <c r="C31" s="6"/>
      <c r="D31" s="6"/>
      <c r="E31" s="6"/>
      <c r="F31" s="6"/>
      <c r="I31" s="56"/>
      <c r="K31" s="6"/>
      <c r="M31" s="6"/>
      <c r="N31" s="56" t="s">
        <v>186</v>
      </c>
      <c r="O31" s="6"/>
      <c r="P31" s="6"/>
      <c r="AL31" s="11"/>
      <c r="AM31" s="36" t="s">
        <v>127</v>
      </c>
      <c r="AN31" s="33"/>
      <c r="AO31" s="33"/>
      <c r="AP31" s="34">
        <v>85</v>
      </c>
      <c r="AQ31" s="117">
        <v>32.130000000000003</v>
      </c>
      <c r="AR31" s="37" t="s">
        <v>120</v>
      </c>
      <c r="AS31" s="34">
        <v>87</v>
      </c>
      <c r="AT31" s="117">
        <v>32.886000000000003</v>
      </c>
      <c r="AU31" s="37" t="s">
        <v>120</v>
      </c>
      <c r="AV31" s="34">
        <v>90</v>
      </c>
      <c r="AW31" s="117">
        <v>34.020000000000003</v>
      </c>
      <c r="AX31" s="37" t="s">
        <v>120</v>
      </c>
      <c r="AY31" s="34">
        <v>92</v>
      </c>
      <c r="AZ31" s="117">
        <v>34.776000000000003</v>
      </c>
      <c r="BA31" s="25" t="s">
        <v>120</v>
      </c>
      <c r="BB31" s="34">
        <v>94</v>
      </c>
      <c r="BC31" s="117">
        <v>35.531999999999996</v>
      </c>
      <c r="BD31" s="37" t="s">
        <v>120</v>
      </c>
      <c r="BE31" s="34">
        <v>100</v>
      </c>
      <c r="BF31" s="117">
        <v>37.799999999999997</v>
      </c>
      <c r="BG31" s="37" t="s">
        <v>120</v>
      </c>
    </row>
    <row r="32" spans="1:59" ht="18.75" customHeight="1">
      <c r="D32" s="6"/>
      <c r="K32" s="159" t="s">
        <v>175</v>
      </c>
      <c r="L32" s="6"/>
      <c r="M32" s="6"/>
      <c r="AM32" s="120" t="s">
        <v>149</v>
      </c>
      <c r="AN32" s="25"/>
      <c r="AO32" s="25"/>
      <c r="AP32" s="34">
        <f>(AP30-AP31)-W38</f>
        <v>3</v>
      </c>
      <c r="AQ32" s="24">
        <f>(AQ30-AQ31)-X38</f>
        <v>1.1339999999999932</v>
      </c>
      <c r="AR32" s="37" t="s">
        <v>1</v>
      </c>
      <c r="AS32" s="34">
        <f>(AS30-AS31)-W38</f>
        <v>6</v>
      </c>
      <c r="AT32" s="24">
        <f>(AT30-AT31)-X38</f>
        <v>2.2680000000000007</v>
      </c>
      <c r="AU32" s="37" t="s">
        <v>1</v>
      </c>
      <c r="AV32" s="34">
        <f>(AV30-AV31)-W38</f>
        <v>8</v>
      </c>
      <c r="AW32" s="24">
        <f>(AW30-AW31)-X38</f>
        <v>3.0240000000000009</v>
      </c>
      <c r="AX32" s="37" t="s">
        <v>1</v>
      </c>
      <c r="AY32" s="34">
        <f>(AY30-AY31)-W38</f>
        <v>11</v>
      </c>
      <c r="AZ32" s="117">
        <f>(AZ30-AZ31)-X38</f>
        <v>4.1580000000000013</v>
      </c>
      <c r="BA32" s="33" t="s">
        <v>1</v>
      </c>
      <c r="BB32" s="34">
        <f>(BB30-BB31)-W38</f>
        <v>14</v>
      </c>
      <c r="BC32" s="24">
        <f>(BC30-BC31)-X38</f>
        <v>5.2920000000000087</v>
      </c>
      <c r="BD32" s="37" t="s">
        <v>1</v>
      </c>
      <c r="BE32" s="34">
        <f>(BE30-BE31)-W38</f>
        <v>13</v>
      </c>
      <c r="BF32" s="24">
        <f>(BF30-BF31)-X38</f>
        <v>4.9139999999999944</v>
      </c>
      <c r="BG32" s="37" t="s">
        <v>1</v>
      </c>
    </row>
    <row r="34" spans="1:51" ht="18.75" customHeight="1">
      <c r="B34" s="21" t="s">
        <v>184</v>
      </c>
      <c r="F34" s="1" t="s">
        <v>169</v>
      </c>
      <c r="P34" s="1" t="s">
        <v>170</v>
      </c>
    </row>
    <row r="35" spans="1:51" ht="18.75" customHeight="1">
      <c r="AM35" s="70" t="s">
        <v>118</v>
      </c>
      <c r="AN35" s="33"/>
      <c r="AO35" s="33"/>
      <c r="AP35" s="33"/>
      <c r="AQ35" s="33"/>
      <c r="AR35" s="37"/>
      <c r="AT35" s="27"/>
      <c r="AU35" s="70" t="s">
        <v>119</v>
      </c>
      <c r="AV35" s="33"/>
      <c r="AW35" s="96"/>
      <c r="AX35" s="97"/>
      <c r="AY35" s="77"/>
    </row>
    <row r="36" spans="1:51" ht="18.75" customHeight="1">
      <c r="B36" s="25"/>
      <c r="C36" s="25"/>
      <c r="D36" s="25"/>
      <c r="E36" s="25"/>
      <c r="F36" s="25"/>
      <c r="G36" s="25"/>
      <c r="H36" s="25"/>
      <c r="I36" s="25"/>
      <c r="J36" s="25"/>
      <c r="K36" s="25"/>
      <c r="L36" s="25"/>
      <c r="M36" s="25"/>
      <c r="N36" s="25"/>
      <c r="O36" s="25"/>
      <c r="R36" s="25"/>
      <c r="S36" s="25"/>
      <c r="T36" s="25"/>
      <c r="U36" s="25"/>
      <c r="V36" s="25"/>
      <c r="W36" s="25"/>
      <c r="X36" s="25"/>
      <c r="Y36" s="25"/>
      <c r="Z36" s="25"/>
      <c r="AA36" s="25"/>
      <c r="AM36" s="82" t="s">
        <v>122</v>
      </c>
      <c r="AN36" s="34">
        <f>(B23+13.2)*0.3</f>
        <v>133.32</v>
      </c>
      <c r="AO36" s="24">
        <f>(C23+5)*0.3</f>
        <v>50.4</v>
      </c>
      <c r="AP36" s="33" t="s">
        <v>123</v>
      </c>
      <c r="AQ36" s="33"/>
      <c r="AR36" s="37"/>
      <c r="AS36" s="29"/>
      <c r="AT36" s="27"/>
      <c r="AU36" s="1" t="s">
        <v>174</v>
      </c>
      <c r="AW36" s="13">
        <v>100</v>
      </c>
      <c r="AX36" s="123">
        <v>37.799999999999997</v>
      </c>
      <c r="AY36" s="78" t="s">
        <v>1</v>
      </c>
    </row>
    <row r="37" spans="1:51" ht="18.75" customHeight="1">
      <c r="B37" s="71" t="s">
        <v>2</v>
      </c>
      <c r="C37" s="42"/>
      <c r="D37" s="76" t="s">
        <v>3</v>
      </c>
      <c r="E37" s="121"/>
      <c r="F37" s="76" t="s">
        <v>17</v>
      </c>
      <c r="G37" s="121"/>
      <c r="H37" s="25" t="s">
        <v>8</v>
      </c>
      <c r="I37" s="42"/>
      <c r="J37" s="76" t="s">
        <v>12</v>
      </c>
      <c r="K37" s="121"/>
      <c r="L37" s="76" t="s">
        <v>13</v>
      </c>
      <c r="M37" s="121"/>
      <c r="N37" s="76" t="s">
        <v>14</v>
      </c>
      <c r="O37" s="121"/>
      <c r="P37" s="72" t="s">
        <v>15</v>
      </c>
      <c r="Q37" s="77"/>
      <c r="R37" s="72" t="s">
        <v>132</v>
      </c>
      <c r="S37" s="97"/>
      <c r="T37" s="77"/>
      <c r="U37" s="1" t="s">
        <v>21</v>
      </c>
      <c r="V37" s="144"/>
      <c r="W37" s="95" t="s">
        <v>131</v>
      </c>
      <c r="X37" s="20"/>
      <c r="Y37" s="20"/>
      <c r="Z37" s="146" t="s">
        <v>23</v>
      </c>
      <c r="AA37" s="95"/>
      <c r="AB37" s="146" t="s">
        <v>27</v>
      </c>
      <c r="AC37" s="95"/>
      <c r="AM37" s="82" t="s">
        <v>125</v>
      </c>
      <c r="AN37" s="34">
        <f>(B23*0.83)/2</f>
        <v>178.94799999999998</v>
      </c>
      <c r="AO37" s="24">
        <f>(C23*0.83)/2</f>
        <v>67.644999999999996</v>
      </c>
      <c r="AP37" s="33" t="s">
        <v>126</v>
      </c>
      <c r="AQ37" s="33"/>
      <c r="AR37" s="37"/>
      <c r="AS37" s="29"/>
      <c r="AU37" s="36" t="s">
        <v>124</v>
      </c>
      <c r="AV37" s="33"/>
      <c r="AW37" s="141">
        <f>W38+13</f>
        <v>90</v>
      </c>
      <c r="AX37" s="38">
        <f>X38+4.914</f>
        <v>34.020000000000003</v>
      </c>
      <c r="AY37" s="42" t="s">
        <v>1</v>
      </c>
    </row>
    <row r="38" spans="1:51" ht="18.75" customHeight="1">
      <c r="A38" s="27"/>
      <c r="B38" s="34">
        <f>B40-D38-D40</f>
        <v>432</v>
      </c>
      <c r="C38" s="16">
        <f>C40-E38-E40</f>
        <v>163.29600000000002</v>
      </c>
      <c r="D38" s="13">
        <v>5</v>
      </c>
      <c r="E38" s="14">
        <v>1.89</v>
      </c>
      <c r="F38" s="13">
        <v>23</v>
      </c>
      <c r="G38" s="14">
        <v>8.6940000000000008</v>
      </c>
      <c r="H38" s="124">
        <f>F40-J38</f>
        <v>82</v>
      </c>
      <c r="I38" s="16">
        <f>G40-K38</f>
        <v>30.996000000000009</v>
      </c>
      <c r="J38" s="13">
        <f>H40+0</f>
        <v>98</v>
      </c>
      <c r="K38" s="14">
        <f>I40+0</f>
        <v>37.043999999999997</v>
      </c>
      <c r="L38" s="13">
        <v>25</v>
      </c>
      <c r="M38" s="125">
        <v>9.4499999999999993</v>
      </c>
      <c r="N38" s="13">
        <v>60</v>
      </c>
      <c r="O38" s="125">
        <v>22.68</v>
      </c>
      <c r="P38" s="126">
        <v>35</v>
      </c>
      <c r="Q38" s="125">
        <v>13.23</v>
      </c>
      <c r="R38" s="18">
        <v>130</v>
      </c>
      <c r="S38" s="123">
        <v>49.14</v>
      </c>
      <c r="T38" s="78" t="s">
        <v>1</v>
      </c>
      <c r="U38" s="119">
        <f>K29</f>
        <v>77</v>
      </c>
      <c r="V38" s="31">
        <f>L29</f>
        <v>29.106000000000002</v>
      </c>
      <c r="W38" s="35">
        <f>U40</f>
        <v>77</v>
      </c>
      <c r="X38" s="142">
        <f>V40</f>
        <v>29.106000000000002</v>
      </c>
      <c r="Y38" s="25" t="s">
        <v>1</v>
      </c>
      <c r="Z38" s="34">
        <f>K27</f>
        <v>58</v>
      </c>
      <c r="AA38" s="31">
        <f>L27</f>
        <v>21.923999999999999</v>
      </c>
      <c r="AB38" s="35">
        <f>N27</f>
        <v>40</v>
      </c>
      <c r="AC38" s="80">
        <f>O27</f>
        <v>15.12</v>
      </c>
      <c r="AM38" s="28" t="s">
        <v>128</v>
      </c>
      <c r="AN38" s="118">
        <f>(AN37+5.3)/2</f>
        <v>92.123999999999995</v>
      </c>
      <c r="AO38" s="38">
        <f>(AO37+2)/2</f>
        <v>34.822499999999998</v>
      </c>
      <c r="AP38" s="25" t="s">
        <v>129</v>
      </c>
      <c r="AQ38" s="25"/>
      <c r="AR38" s="42"/>
      <c r="AS38" s="29"/>
      <c r="AT38" s="27"/>
      <c r="AU38" s="1" t="s">
        <v>127</v>
      </c>
      <c r="AW38" s="119">
        <f>AW36-3</f>
        <v>97</v>
      </c>
      <c r="AX38" s="24">
        <f>AX36-1.134</f>
        <v>36.665999999999997</v>
      </c>
      <c r="AY38" s="37" t="s">
        <v>1</v>
      </c>
    </row>
    <row r="39" spans="1:51" ht="18.75" customHeight="1">
      <c r="A39" s="27"/>
      <c r="B39" s="74" t="s">
        <v>6</v>
      </c>
      <c r="C39" s="77"/>
      <c r="D39" s="130" t="s">
        <v>7</v>
      </c>
      <c r="E39" s="131"/>
      <c r="F39" s="75" t="s">
        <v>4</v>
      </c>
      <c r="G39" s="132"/>
      <c r="H39" s="72" t="s">
        <v>9</v>
      </c>
      <c r="I39" s="77"/>
      <c r="J39" s="75" t="s">
        <v>10</v>
      </c>
      <c r="K39" s="132"/>
      <c r="L39" s="75" t="s">
        <v>11</v>
      </c>
      <c r="M39" s="132"/>
      <c r="N39" s="75" t="s">
        <v>16</v>
      </c>
      <c r="O39" s="132"/>
      <c r="P39" s="76" t="s">
        <v>19</v>
      </c>
      <c r="Q39" s="132"/>
      <c r="R39" s="1" t="s">
        <v>133</v>
      </c>
      <c r="S39" s="20"/>
      <c r="T39" s="132"/>
      <c r="U39" s="36" t="s">
        <v>140</v>
      </c>
      <c r="V39" s="82"/>
      <c r="W39" s="143" t="s">
        <v>25</v>
      </c>
      <c r="Z39" s="36" t="s">
        <v>26</v>
      </c>
      <c r="AA39" s="37"/>
      <c r="AB39" s="36" t="s">
        <v>28</v>
      </c>
      <c r="AC39" s="37"/>
      <c r="AI39" s="6"/>
      <c r="AJ39" s="6"/>
      <c r="AK39" s="6"/>
      <c r="AT39" s="27"/>
      <c r="AU39" s="33" t="s">
        <v>130</v>
      </c>
      <c r="AV39" s="33"/>
      <c r="AW39" s="119">
        <f>AW38+AW37</f>
        <v>187</v>
      </c>
      <c r="AX39" s="24">
        <f>AX38+AX37</f>
        <v>70.686000000000007</v>
      </c>
      <c r="AY39" s="37" t="s">
        <v>1</v>
      </c>
    </row>
    <row r="40" spans="1:51" ht="18.75" customHeight="1">
      <c r="A40" s="17"/>
      <c r="B40" s="13">
        <v>442</v>
      </c>
      <c r="C40" s="125">
        <v>167.07599999999999</v>
      </c>
      <c r="D40" s="13">
        <v>5</v>
      </c>
      <c r="E40" s="136">
        <v>1.89</v>
      </c>
      <c r="F40" s="137">
        <v>180</v>
      </c>
      <c r="G40" s="138">
        <v>68.040000000000006</v>
      </c>
      <c r="H40" s="13">
        <v>98</v>
      </c>
      <c r="I40" s="125">
        <v>37.043999999999997</v>
      </c>
      <c r="J40" s="137">
        <v>140</v>
      </c>
      <c r="K40" s="139">
        <v>52.92</v>
      </c>
      <c r="L40" s="126">
        <v>60</v>
      </c>
      <c r="M40" s="127">
        <v>22.68</v>
      </c>
      <c r="N40" s="126">
        <v>60</v>
      </c>
      <c r="O40" s="127">
        <v>22.68</v>
      </c>
      <c r="P40" s="13">
        <v>215</v>
      </c>
      <c r="Q40" s="125">
        <v>81.27</v>
      </c>
      <c r="R40" s="18">
        <v>105</v>
      </c>
      <c r="S40" s="128">
        <v>39.69</v>
      </c>
      <c r="T40" s="78" t="s">
        <v>1</v>
      </c>
      <c r="U40" s="141">
        <f>U38</f>
        <v>77</v>
      </c>
      <c r="V40" s="145">
        <f>V38</f>
        <v>29.106000000000002</v>
      </c>
      <c r="W40" s="34">
        <f>K28</f>
        <v>61</v>
      </c>
      <c r="X40" s="24">
        <f>L28</f>
        <v>23.058</v>
      </c>
      <c r="Y40" s="37" t="s">
        <v>1</v>
      </c>
      <c r="Z40" s="34">
        <f>K26</f>
        <v>56</v>
      </c>
      <c r="AA40" s="80">
        <f>L26</f>
        <v>21.167999999999999</v>
      </c>
      <c r="AB40" s="147">
        <f>N29</f>
        <v>38</v>
      </c>
      <c r="AC40" s="80">
        <f>O29</f>
        <v>14.364000000000001</v>
      </c>
    </row>
    <row r="41" spans="1:51" ht="18.75" customHeight="1">
      <c r="L41" s="1" t="s">
        <v>147</v>
      </c>
      <c r="T41" s="6"/>
      <c r="AD41" s="6"/>
    </row>
    <row r="42" spans="1:51" ht="18.75" customHeight="1">
      <c r="A42" s="6"/>
      <c r="P42" s="6"/>
      <c r="Q42" s="6"/>
      <c r="R42" s="6"/>
      <c r="S42" s="6"/>
      <c r="T42" s="6"/>
      <c r="V42" s="6"/>
      <c r="W42" s="6"/>
      <c r="X42" s="6"/>
      <c r="Y42" s="6"/>
      <c r="Z42" s="6"/>
      <c r="AU42" s="11"/>
      <c r="AV42" s="11"/>
    </row>
    <row r="43" spans="1:51" ht="18.75" customHeight="1">
      <c r="A43" s="6"/>
      <c r="O43" s="1" t="s">
        <v>171</v>
      </c>
      <c r="P43" s="6"/>
      <c r="Q43" s="6"/>
      <c r="R43" s="6"/>
      <c r="S43" s="6"/>
      <c r="T43" s="6"/>
      <c r="X43" s="6"/>
      <c r="Y43" s="6"/>
      <c r="Z43" s="6"/>
      <c r="AB43" s="6"/>
      <c r="AC43" s="6"/>
    </row>
    <row r="45" spans="1:51" ht="18.75" customHeight="1">
      <c r="B45" s="21" t="s">
        <v>185</v>
      </c>
    </row>
    <row r="46" spans="1:51" ht="18.75" customHeight="1">
      <c r="B46" s="2" t="s">
        <v>63</v>
      </c>
      <c r="G46" s="25"/>
      <c r="H46" s="25"/>
      <c r="I46" s="25"/>
      <c r="J46" s="25"/>
    </row>
    <row r="47" spans="1:51" ht="18.75" customHeight="1">
      <c r="B47" s="3" t="s">
        <v>2</v>
      </c>
      <c r="C47" s="4"/>
      <c r="D47" s="149"/>
      <c r="E47" s="4" t="s">
        <v>3</v>
      </c>
      <c r="F47" s="4"/>
      <c r="G47" s="150"/>
      <c r="H47" s="6" t="s">
        <v>4</v>
      </c>
      <c r="I47" s="6"/>
      <c r="J47" s="7"/>
    </row>
    <row r="48" spans="1:51" ht="18.75" customHeight="1">
      <c r="B48" s="34">
        <f>B38</f>
        <v>432</v>
      </c>
      <c r="C48" s="24">
        <f>C38</f>
        <v>163.29600000000002</v>
      </c>
      <c r="D48" s="149" t="s">
        <v>1</v>
      </c>
      <c r="E48" s="35">
        <f>D38</f>
        <v>5</v>
      </c>
      <c r="F48" s="24">
        <f>E38</f>
        <v>1.89</v>
      </c>
      <c r="G48" s="149" t="s">
        <v>5</v>
      </c>
      <c r="H48" s="35">
        <f>F40</f>
        <v>180</v>
      </c>
      <c r="I48" s="24">
        <f>G40</f>
        <v>68.040000000000006</v>
      </c>
      <c r="J48" s="8" t="s">
        <v>5</v>
      </c>
    </row>
    <row r="49" spans="1:29" ht="18.75" customHeight="1">
      <c r="A49" s="27"/>
      <c r="B49" s="36" t="s">
        <v>6</v>
      </c>
      <c r="C49" s="33"/>
      <c r="D49" s="32"/>
      <c r="E49" s="1" t="s">
        <v>7</v>
      </c>
      <c r="F49" s="3"/>
      <c r="G49" s="149"/>
      <c r="H49" s="4" t="s">
        <v>8</v>
      </c>
      <c r="I49" s="4"/>
      <c r="J49" s="8"/>
      <c r="AC49" s="6"/>
    </row>
    <row r="50" spans="1:29" ht="18.75" customHeight="1">
      <c r="A50" s="27"/>
      <c r="B50" s="34">
        <f>B40</f>
        <v>442</v>
      </c>
      <c r="C50" s="24">
        <f>C40</f>
        <v>167.07599999999999</v>
      </c>
      <c r="D50" s="32" t="s">
        <v>5</v>
      </c>
      <c r="E50" s="35">
        <f>D40</f>
        <v>5</v>
      </c>
      <c r="F50" s="24">
        <f>E40</f>
        <v>1.89</v>
      </c>
      <c r="G50" s="149" t="s">
        <v>5</v>
      </c>
      <c r="H50" s="35">
        <f>H38</f>
        <v>82</v>
      </c>
      <c r="I50" s="24">
        <f>I38</f>
        <v>30.996000000000009</v>
      </c>
      <c r="J50" s="8" t="s">
        <v>5</v>
      </c>
    </row>
    <row r="51" spans="1:29" ht="18.75" customHeight="1">
      <c r="A51" s="27"/>
      <c r="B51" s="1" t="s">
        <v>9</v>
      </c>
      <c r="D51" s="39"/>
      <c r="E51" s="1" t="s">
        <v>10</v>
      </c>
      <c r="F51" s="33"/>
      <c r="G51" s="32"/>
      <c r="H51" s="1" t="s">
        <v>11</v>
      </c>
      <c r="J51" s="37"/>
    </row>
    <row r="52" spans="1:29" ht="18.75" customHeight="1">
      <c r="A52" s="27"/>
      <c r="B52" s="34">
        <f>H40</f>
        <v>98</v>
      </c>
      <c r="C52" s="24">
        <f>I40</f>
        <v>37.043999999999997</v>
      </c>
      <c r="D52" s="149" t="s">
        <v>5</v>
      </c>
      <c r="E52" s="35">
        <f>J40</f>
        <v>140</v>
      </c>
      <c r="F52" s="38">
        <f>K40</f>
        <v>52.92</v>
      </c>
      <c r="G52" s="39" t="s">
        <v>1</v>
      </c>
      <c r="H52" s="35">
        <f>L40</f>
        <v>60</v>
      </c>
      <c r="I52" s="24">
        <f>M40</f>
        <v>22.68</v>
      </c>
      <c r="J52" s="8" t="s">
        <v>5</v>
      </c>
    </row>
    <row r="53" spans="1:29" ht="18.75" customHeight="1">
      <c r="A53" s="27"/>
      <c r="B53" s="4" t="s">
        <v>12</v>
      </c>
      <c r="C53" s="4"/>
      <c r="D53" s="149"/>
      <c r="E53" s="4" t="s">
        <v>13</v>
      </c>
      <c r="F53" s="4"/>
      <c r="G53" s="149"/>
      <c r="H53" s="4" t="s">
        <v>14</v>
      </c>
      <c r="I53" s="4"/>
      <c r="J53" s="8"/>
    </row>
    <row r="54" spans="1:29" ht="18.75" customHeight="1">
      <c r="A54" s="27"/>
      <c r="B54" s="34">
        <f>J38</f>
        <v>98</v>
      </c>
      <c r="C54" s="24">
        <f>K38</f>
        <v>37.043999999999997</v>
      </c>
      <c r="D54" s="149" t="s">
        <v>5</v>
      </c>
      <c r="E54" s="35">
        <f>L38</f>
        <v>25</v>
      </c>
      <c r="F54" s="24">
        <f>M38</f>
        <v>9.4499999999999993</v>
      </c>
      <c r="G54" s="149" t="s">
        <v>5</v>
      </c>
      <c r="H54" s="35">
        <f>N38</f>
        <v>60</v>
      </c>
      <c r="I54" s="24">
        <f>O38</f>
        <v>22.68</v>
      </c>
      <c r="J54" s="8" t="s">
        <v>5</v>
      </c>
    </row>
    <row r="55" spans="1:29" ht="18.75" customHeight="1">
      <c r="A55" s="27"/>
      <c r="B55" s="4" t="s">
        <v>15</v>
      </c>
      <c r="C55" s="4"/>
      <c r="D55" s="149"/>
      <c r="E55" s="4" t="s">
        <v>16</v>
      </c>
      <c r="F55" s="4"/>
      <c r="G55" s="149"/>
      <c r="H55" s="4" t="s">
        <v>17</v>
      </c>
      <c r="I55" s="4"/>
      <c r="J55" s="8"/>
    </row>
    <row r="56" spans="1:29" ht="18.75" customHeight="1">
      <c r="A56" s="27"/>
      <c r="B56" s="34">
        <f>P38</f>
        <v>35</v>
      </c>
      <c r="C56" s="24">
        <f>Q38</f>
        <v>13.23</v>
      </c>
      <c r="D56" s="149" t="s">
        <v>5</v>
      </c>
      <c r="E56" s="35">
        <f>N40</f>
        <v>60</v>
      </c>
      <c r="F56" s="24">
        <f>O40</f>
        <v>22.68</v>
      </c>
      <c r="G56" s="149" t="s">
        <v>5</v>
      </c>
      <c r="H56" s="35">
        <f>F38</f>
        <v>23</v>
      </c>
      <c r="I56" s="24">
        <f>G38</f>
        <v>8.6940000000000008</v>
      </c>
      <c r="J56" s="8" t="s">
        <v>5</v>
      </c>
    </row>
    <row r="57" spans="1:29" ht="18.75" customHeight="1">
      <c r="A57" s="27"/>
      <c r="B57" s="4" t="s">
        <v>18</v>
      </c>
      <c r="C57" s="3"/>
      <c r="D57" s="149"/>
      <c r="E57" s="4" t="s">
        <v>19</v>
      </c>
      <c r="F57" s="4"/>
      <c r="G57" s="149"/>
      <c r="H57" s="4" t="s">
        <v>20</v>
      </c>
      <c r="I57" s="4"/>
      <c r="J57" s="8"/>
    </row>
    <row r="58" spans="1:29" ht="18.75" customHeight="1">
      <c r="A58" s="27"/>
      <c r="B58" s="34">
        <f>R40</f>
        <v>105</v>
      </c>
      <c r="C58" s="24">
        <f>S40</f>
        <v>39.69</v>
      </c>
      <c r="D58" s="150" t="s">
        <v>1</v>
      </c>
      <c r="E58" s="35">
        <f>P40</f>
        <v>215</v>
      </c>
      <c r="F58" s="24">
        <f>Q40</f>
        <v>81.27</v>
      </c>
      <c r="G58" s="150" t="s">
        <v>5</v>
      </c>
      <c r="H58" s="35">
        <f>R38</f>
        <v>130</v>
      </c>
      <c r="I58" s="24">
        <f>S38</f>
        <v>49.14</v>
      </c>
      <c r="J58" s="8" t="s">
        <v>5</v>
      </c>
    </row>
    <row r="59" spans="1:29" ht="18.75" customHeight="1">
      <c r="A59" s="27"/>
      <c r="B59" s="1" t="s">
        <v>21</v>
      </c>
      <c r="D59" s="149"/>
      <c r="E59" s="4" t="s">
        <v>22</v>
      </c>
      <c r="F59" s="4"/>
      <c r="G59" s="149"/>
      <c r="H59" s="4" t="s">
        <v>23</v>
      </c>
      <c r="I59" s="4"/>
      <c r="J59" s="8"/>
    </row>
    <row r="60" spans="1:29" ht="18.75" customHeight="1">
      <c r="A60" s="27"/>
      <c r="B60" s="34">
        <f>U38</f>
        <v>77</v>
      </c>
      <c r="C60" s="24">
        <f>V38</f>
        <v>29.106000000000002</v>
      </c>
      <c r="D60" s="149" t="s">
        <v>5</v>
      </c>
      <c r="E60" s="35">
        <f>W38</f>
        <v>77</v>
      </c>
      <c r="F60" s="24">
        <f>X38</f>
        <v>29.106000000000002</v>
      </c>
      <c r="G60" s="149" t="s">
        <v>1</v>
      </c>
      <c r="H60" s="35">
        <f>Z38</f>
        <v>58</v>
      </c>
      <c r="I60" s="24">
        <f>AA38</f>
        <v>21.923999999999999</v>
      </c>
      <c r="J60" s="8" t="s">
        <v>5</v>
      </c>
    </row>
    <row r="61" spans="1:29" ht="18.75" customHeight="1">
      <c r="A61" s="27"/>
      <c r="B61" s="4" t="s">
        <v>24</v>
      </c>
      <c r="C61" s="4"/>
      <c r="D61" s="149"/>
      <c r="E61" s="4" t="s">
        <v>25</v>
      </c>
      <c r="F61" s="4"/>
      <c r="G61" s="149"/>
      <c r="H61" s="9" t="s">
        <v>26</v>
      </c>
      <c r="I61" s="9"/>
      <c r="J61" s="10"/>
    </row>
    <row r="62" spans="1:29" ht="18.75" customHeight="1">
      <c r="A62" s="27"/>
      <c r="B62" s="34">
        <f>U40</f>
        <v>77</v>
      </c>
      <c r="C62" s="24">
        <f>V40</f>
        <v>29.106000000000002</v>
      </c>
      <c r="D62" s="149" t="s">
        <v>1</v>
      </c>
      <c r="E62" s="35">
        <f>W40</f>
        <v>61</v>
      </c>
      <c r="F62" s="24">
        <f>X40</f>
        <v>23.058</v>
      </c>
      <c r="G62" s="149" t="s">
        <v>5</v>
      </c>
      <c r="H62" s="35">
        <f>Z40</f>
        <v>56</v>
      </c>
      <c r="I62" s="24">
        <f>AA40</f>
        <v>21.167999999999999</v>
      </c>
      <c r="J62" s="8" t="s">
        <v>5</v>
      </c>
    </row>
    <row r="63" spans="1:29" ht="18.75" customHeight="1">
      <c r="A63" s="27"/>
      <c r="B63" s="4" t="s">
        <v>27</v>
      </c>
      <c r="C63" s="4"/>
      <c r="D63" s="149"/>
      <c r="E63" s="4" t="s">
        <v>28</v>
      </c>
      <c r="F63" s="4"/>
      <c r="G63" s="149"/>
      <c r="H63" s="157"/>
      <c r="I63" s="157"/>
      <c r="J63" s="157"/>
    </row>
    <row r="64" spans="1:29" ht="18.75" customHeight="1">
      <c r="B64" s="34">
        <f>AB38</f>
        <v>40</v>
      </c>
      <c r="C64" s="24">
        <f>AC38</f>
        <v>15.12</v>
      </c>
      <c r="D64" s="149" t="s">
        <v>5</v>
      </c>
      <c r="E64" s="34">
        <f>AB40</f>
        <v>38</v>
      </c>
      <c r="F64" s="24">
        <f>AC40</f>
        <v>14.364000000000001</v>
      </c>
      <c r="G64" s="149" t="s">
        <v>5</v>
      </c>
      <c r="H64" s="6"/>
      <c r="I64" s="6"/>
      <c r="J64" s="6"/>
    </row>
    <row r="65" spans="1:21" ht="18.75" customHeight="1">
      <c r="E65" s="157"/>
      <c r="F65" s="157"/>
      <c r="G65" s="157"/>
      <c r="H65" s="6"/>
      <c r="I65" s="6"/>
      <c r="J65" s="6"/>
    </row>
    <row r="66" spans="1:21" ht="18.75" customHeight="1">
      <c r="B66" s="2" t="s">
        <v>29</v>
      </c>
      <c r="D66" s="1" t="s">
        <v>32</v>
      </c>
      <c r="H66" s="25"/>
      <c r="I66" s="25"/>
      <c r="M66" s="2" t="s">
        <v>30</v>
      </c>
      <c r="O66" s="1" t="s">
        <v>31</v>
      </c>
      <c r="R66" s="25"/>
      <c r="S66" s="25"/>
      <c r="T66" s="25"/>
    </row>
    <row r="67" spans="1:21" ht="18.75" customHeight="1">
      <c r="B67" s="3" t="s">
        <v>2</v>
      </c>
      <c r="C67" s="4"/>
      <c r="D67" s="149"/>
      <c r="E67" s="4" t="s">
        <v>3</v>
      </c>
      <c r="F67" s="4"/>
      <c r="G67" s="149"/>
      <c r="H67" s="6" t="s">
        <v>4</v>
      </c>
      <c r="I67" s="6"/>
      <c r="J67" s="7"/>
      <c r="M67" s="3" t="s">
        <v>2</v>
      </c>
      <c r="N67" s="4"/>
      <c r="O67" s="4"/>
      <c r="P67" s="5" t="s">
        <v>3</v>
      </c>
      <c r="Q67" s="4"/>
      <c r="R67" s="149"/>
      <c r="S67" s="6" t="s">
        <v>4</v>
      </c>
      <c r="T67" s="6"/>
      <c r="U67" s="7"/>
    </row>
    <row r="68" spans="1:21" ht="18.75" customHeight="1">
      <c r="B68" s="34">
        <v>400</v>
      </c>
      <c r="C68" s="24">
        <v>151.19999999999999</v>
      </c>
      <c r="D68" s="149" t="s">
        <v>1</v>
      </c>
      <c r="E68" s="35">
        <v>5</v>
      </c>
      <c r="F68" s="24">
        <v>1.89</v>
      </c>
      <c r="G68" s="149" t="s">
        <v>5</v>
      </c>
      <c r="H68" s="35">
        <v>165</v>
      </c>
      <c r="I68" s="24">
        <v>62.37</v>
      </c>
      <c r="J68" s="8" t="s">
        <v>5</v>
      </c>
      <c r="M68" s="34">
        <v>420</v>
      </c>
      <c r="N68" s="24">
        <v>158.76</v>
      </c>
      <c r="O68" s="149" t="s">
        <v>1</v>
      </c>
      <c r="P68" s="35">
        <v>5</v>
      </c>
      <c r="Q68" s="24">
        <v>1.89</v>
      </c>
      <c r="R68" s="149" t="s">
        <v>5</v>
      </c>
      <c r="S68" s="35">
        <v>175</v>
      </c>
      <c r="T68" s="24">
        <v>66.150000000000006</v>
      </c>
      <c r="U68" s="8" t="s">
        <v>5</v>
      </c>
    </row>
    <row r="69" spans="1:21" ht="18.75" customHeight="1">
      <c r="A69" s="27"/>
      <c r="B69" s="36" t="s">
        <v>6</v>
      </c>
      <c r="C69" s="33"/>
      <c r="D69" s="32"/>
      <c r="E69" s="1" t="s">
        <v>7</v>
      </c>
      <c r="F69" s="3"/>
      <c r="G69" s="149"/>
      <c r="H69" s="4" t="s">
        <v>8</v>
      </c>
      <c r="I69" s="4"/>
      <c r="J69" s="8"/>
      <c r="L69" s="27"/>
      <c r="M69" s="36" t="s">
        <v>6</v>
      </c>
      <c r="N69" s="33"/>
      <c r="O69" s="32"/>
      <c r="P69" s="1" t="s">
        <v>7</v>
      </c>
      <c r="Q69" s="3"/>
      <c r="R69" s="149"/>
      <c r="S69" s="4" t="s">
        <v>8</v>
      </c>
      <c r="T69" s="4"/>
      <c r="U69" s="8"/>
    </row>
    <row r="70" spans="1:21" ht="18.75" customHeight="1">
      <c r="A70" s="27"/>
      <c r="B70" s="34">
        <f>B68+E68+E70</f>
        <v>410</v>
      </c>
      <c r="C70" s="24">
        <f>C68+F68+F70</f>
        <v>154.97999999999996</v>
      </c>
      <c r="D70" s="39" t="s">
        <v>5</v>
      </c>
      <c r="E70" s="35">
        <v>5</v>
      </c>
      <c r="F70" s="24">
        <v>1.89</v>
      </c>
      <c r="G70" s="149" t="s">
        <v>5</v>
      </c>
      <c r="H70" s="35">
        <f>H68-B74</f>
        <v>80</v>
      </c>
      <c r="I70" s="24">
        <f>I68-C74</f>
        <v>30.239999999999995</v>
      </c>
      <c r="J70" s="8" t="s">
        <v>5</v>
      </c>
      <c r="L70" s="27"/>
      <c r="M70" s="34">
        <f>M68+P68+P70</f>
        <v>430</v>
      </c>
      <c r="N70" s="24">
        <f>N68+Q68+Q70</f>
        <v>162.53999999999996</v>
      </c>
      <c r="O70" s="32" t="s">
        <v>5</v>
      </c>
      <c r="P70" s="35">
        <v>5</v>
      </c>
      <c r="Q70" s="24">
        <v>1.89</v>
      </c>
      <c r="R70" s="149" t="s">
        <v>5</v>
      </c>
      <c r="S70" s="35">
        <f>S68-M74</f>
        <v>85</v>
      </c>
      <c r="T70" s="24">
        <f>T68-N74</f>
        <v>32.130000000000003</v>
      </c>
      <c r="U70" s="8" t="s">
        <v>5</v>
      </c>
    </row>
    <row r="71" spans="1:21" ht="18.75" customHeight="1">
      <c r="A71" s="27"/>
      <c r="B71" s="1" t="s">
        <v>9</v>
      </c>
      <c r="D71" s="39"/>
      <c r="E71" s="1" t="s">
        <v>10</v>
      </c>
      <c r="F71" s="33"/>
      <c r="G71" s="32"/>
      <c r="H71" s="1" t="s">
        <v>11</v>
      </c>
      <c r="J71" s="37"/>
      <c r="L71" s="27"/>
      <c r="M71" s="1" t="s">
        <v>9</v>
      </c>
      <c r="O71" s="39"/>
      <c r="P71" s="1" t="s">
        <v>10</v>
      </c>
      <c r="Q71" s="33"/>
      <c r="R71" s="32"/>
      <c r="S71" s="1" t="s">
        <v>11</v>
      </c>
      <c r="U71" s="37"/>
    </row>
    <row r="72" spans="1:21" ht="18.75" customHeight="1">
      <c r="A72" s="27"/>
      <c r="B72" s="34">
        <v>85</v>
      </c>
      <c r="C72" s="24">
        <v>32.130000000000003</v>
      </c>
      <c r="D72" s="149" t="s">
        <v>5</v>
      </c>
      <c r="E72" s="35">
        <v>130</v>
      </c>
      <c r="F72" s="38">
        <v>49.14</v>
      </c>
      <c r="G72" s="39" t="s">
        <v>1</v>
      </c>
      <c r="H72" s="35">
        <v>60</v>
      </c>
      <c r="I72" s="24">
        <v>22.68</v>
      </c>
      <c r="J72" s="8" t="s">
        <v>5</v>
      </c>
      <c r="L72" s="27"/>
      <c r="M72" s="34">
        <v>90</v>
      </c>
      <c r="N72" s="24">
        <v>34.020000000000003</v>
      </c>
      <c r="O72" s="149" t="s">
        <v>5</v>
      </c>
      <c r="P72" s="35">
        <v>130</v>
      </c>
      <c r="Q72" s="38">
        <v>49.14</v>
      </c>
      <c r="R72" s="39" t="s">
        <v>1</v>
      </c>
      <c r="S72" s="35">
        <v>60</v>
      </c>
      <c r="T72" s="24">
        <v>22.68</v>
      </c>
      <c r="U72" s="8" t="s">
        <v>5</v>
      </c>
    </row>
    <row r="73" spans="1:21" ht="18.75" customHeight="1">
      <c r="A73" s="27"/>
      <c r="B73" s="4" t="s">
        <v>12</v>
      </c>
      <c r="C73" s="4"/>
      <c r="D73" s="149"/>
      <c r="E73" s="4" t="s">
        <v>13</v>
      </c>
      <c r="F73" s="4"/>
      <c r="G73" s="149"/>
      <c r="H73" s="4" t="s">
        <v>14</v>
      </c>
      <c r="I73" s="4"/>
      <c r="J73" s="8"/>
      <c r="L73" s="27"/>
      <c r="M73" s="4" t="s">
        <v>12</v>
      </c>
      <c r="N73" s="4"/>
      <c r="O73" s="149"/>
      <c r="P73" s="4" t="s">
        <v>13</v>
      </c>
      <c r="Q73" s="4"/>
      <c r="R73" s="149"/>
      <c r="S73" s="4" t="s">
        <v>14</v>
      </c>
      <c r="T73" s="4"/>
      <c r="U73" s="8"/>
    </row>
    <row r="74" spans="1:21" ht="18.75" customHeight="1">
      <c r="A74" s="27"/>
      <c r="B74" s="34">
        <v>85</v>
      </c>
      <c r="C74" s="24">
        <v>32.130000000000003</v>
      </c>
      <c r="D74" s="149" t="s">
        <v>5</v>
      </c>
      <c r="E74" s="35">
        <v>5</v>
      </c>
      <c r="F74" s="24">
        <v>1.89</v>
      </c>
      <c r="G74" s="149" t="s">
        <v>5</v>
      </c>
      <c r="H74" s="35">
        <v>60</v>
      </c>
      <c r="I74" s="24">
        <v>22.68</v>
      </c>
      <c r="J74" s="8" t="s">
        <v>5</v>
      </c>
      <c r="L74" s="27"/>
      <c r="M74" s="34">
        <v>90</v>
      </c>
      <c r="N74" s="24">
        <v>34.020000000000003</v>
      </c>
      <c r="O74" s="149" t="s">
        <v>5</v>
      </c>
      <c r="P74" s="35">
        <v>5</v>
      </c>
      <c r="Q74" s="24">
        <v>1.89</v>
      </c>
      <c r="R74" s="149" t="s">
        <v>5</v>
      </c>
      <c r="S74" s="35">
        <v>60</v>
      </c>
      <c r="T74" s="24">
        <v>22.68</v>
      </c>
      <c r="U74" s="8" t="s">
        <v>5</v>
      </c>
    </row>
    <row r="75" spans="1:21" ht="18.75" customHeight="1">
      <c r="A75" s="27"/>
      <c r="B75" s="4" t="s">
        <v>15</v>
      </c>
      <c r="C75" s="4"/>
      <c r="D75" s="149"/>
      <c r="E75" s="4" t="s">
        <v>16</v>
      </c>
      <c r="F75" s="4"/>
      <c r="G75" s="149"/>
      <c r="H75" s="4" t="s">
        <v>17</v>
      </c>
      <c r="I75" s="4"/>
      <c r="J75" s="8"/>
      <c r="L75" s="27"/>
      <c r="M75" s="4" t="s">
        <v>15</v>
      </c>
      <c r="N75" s="4"/>
      <c r="O75" s="149"/>
      <c r="P75" s="4" t="s">
        <v>16</v>
      </c>
      <c r="Q75" s="4"/>
      <c r="R75" s="149"/>
      <c r="S75" s="4" t="s">
        <v>17</v>
      </c>
      <c r="T75" s="4"/>
      <c r="U75" s="8"/>
    </row>
    <row r="76" spans="1:21" ht="18.75" customHeight="1">
      <c r="A76" s="27"/>
      <c r="B76" s="34">
        <v>35</v>
      </c>
      <c r="C76" s="24">
        <v>13.23</v>
      </c>
      <c r="D76" s="149" t="s">
        <v>5</v>
      </c>
      <c r="E76" s="35">
        <v>60</v>
      </c>
      <c r="F76" s="24">
        <v>22.68</v>
      </c>
      <c r="G76" s="149" t="s">
        <v>5</v>
      </c>
      <c r="H76" s="35">
        <v>23</v>
      </c>
      <c r="I76" s="24">
        <v>8.6940000000000008</v>
      </c>
      <c r="J76" s="8" t="s">
        <v>5</v>
      </c>
      <c r="L76" s="27"/>
      <c r="M76" s="34">
        <v>35</v>
      </c>
      <c r="N76" s="24">
        <v>13.23</v>
      </c>
      <c r="O76" s="149" t="s">
        <v>5</v>
      </c>
      <c r="P76" s="35">
        <v>60</v>
      </c>
      <c r="Q76" s="24">
        <v>22.68</v>
      </c>
      <c r="R76" s="149" t="s">
        <v>5</v>
      </c>
      <c r="S76" s="35">
        <v>23</v>
      </c>
      <c r="T76" s="24">
        <v>8.6940000000000008</v>
      </c>
      <c r="U76" s="8" t="s">
        <v>5</v>
      </c>
    </row>
    <row r="77" spans="1:21" ht="18.75" customHeight="1">
      <c r="A77" s="27"/>
      <c r="B77" s="4" t="s">
        <v>18</v>
      </c>
      <c r="C77" s="3"/>
      <c r="D77" s="149"/>
      <c r="E77" s="4" t="s">
        <v>19</v>
      </c>
      <c r="F77" s="4"/>
      <c r="G77" s="149"/>
      <c r="H77" s="4" t="s">
        <v>20</v>
      </c>
      <c r="I77" s="4"/>
      <c r="J77" s="8"/>
      <c r="L77" s="27"/>
      <c r="M77" s="4" t="s">
        <v>18</v>
      </c>
      <c r="N77" s="3"/>
      <c r="O77" s="149"/>
      <c r="P77" s="4" t="s">
        <v>19</v>
      </c>
      <c r="Q77" s="4"/>
      <c r="R77" s="149"/>
      <c r="S77" s="4" t="s">
        <v>20</v>
      </c>
      <c r="T77" s="4"/>
      <c r="U77" s="8"/>
    </row>
    <row r="78" spans="1:21" ht="18.75" customHeight="1">
      <c r="A78" s="27"/>
      <c r="B78" s="34">
        <v>105</v>
      </c>
      <c r="C78" s="24">
        <v>39.69</v>
      </c>
      <c r="D78" s="150" t="s">
        <v>1</v>
      </c>
      <c r="E78" s="35">
        <v>200</v>
      </c>
      <c r="F78" s="24">
        <v>75.599999999999994</v>
      </c>
      <c r="G78" s="150" t="s">
        <v>5</v>
      </c>
      <c r="H78" s="35">
        <v>130</v>
      </c>
      <c r="I78" s="24">
        <v>49.14</v>
      </c>
      <c r="J78" s="8" t="s">
        <v>5</v>
      </c>
      <c r="L78" s="27"/>
      <c r="M78" s="34">
        <v>105</v>
      </c>
      <c r="N78" s="24">
        <v>39.69</v>
      </c>
      <c r="O78" s="150" t="s">
        <v>1</v>
      </c>
      <c r="P78" s="35">
        <v>210</v>
      </c>
      <c r="Q78" s="24">
        <v>79.38</v>
      </c>
      <c r="R78" s="150" t="s">
        <v>5</v>
      </c>
      <c r="S78" s="35">
        <v>130</v>
      </c>
      <c r="T78" s="24">
        <v>49.14</v>
      </c>
      <c r="U78" s="8" t="s">
        <v>5</v>
      </c>
    </row>
    <row r="79" spans="1:21" ht="18.75" customHeight="1">
      <c r="A79" s="27"/>
      <c r="B79" s="1" t="s">
        <v>21</v>
      </c>
      <c r="D79" s="149"/>
      <c r="E79" s="4" t="s">
        <v>22</v>
      </c>
      <c r="F79" s="4"/>
      <c r="G79" s="149"/>
      <c r="H79" s="4" t="s">
        <v>23</v>
      </c>
      <c r="I79" s="4"/>
      <c r="J79" s="8"/>
      <c r="L79" s="27"/>
      <c r="M79" s="1" t="s">
        <v>21</v>
      </c>
      <c r="O79" s="149"/>
      <c r="P79" s="4" t="s">
        <v>22</v>
      </c>
      <c r="Q79" s="4"/>
      <c r="R79" s="149"/>
      <c r="S79" s="4" t="s">
        <v>23</v>
      </c>
      <c r="T79" s="4"/>
      <c r="U79" s="8"/>
    </row>
    <row r="80" spans="1:21" ht="18.75" customHeight="1">
      <c r="A80" s="27"/>
      <c r="B80" s="34">
        <v>75</v>
      </c>
      <c r="C80" s="24">
        <v>28.35</v>
      </c>
      <c r="D80" s="149" t="s">
        <v>5</v>
      </c>
      <c r="E80" s="35">
        <v>75</v>
      </c>
      <c r="F80" s="24">
        <v>28.35</v>
      </c>
      <c r="G80" s="149" t="s">
        <v>1</v>
      </c>
      <c r="H80" s="35">
        <v>58</v>
      </c>
      <c r="I80" s="24">
        <v>21.923999999999999</v>
      </c>
      <c r="J80" s="8" t="s">
        <v>5</v>
      </c>
      <c r="L80" s="27"/>
      <c r="M80" s="34">
        <v>80</v>
      </c>
      <c r="N80" s="24">
        <v>30.24</v>
      </c>
      <c r="O80" s="149" t="s">
        <v>5</v>
      </c>
      <c r="P80" s="35">
        <v>80</v>
      </c>
      <c r="Q80" s="24">
        <v>30.24</v>
      </c>
      <c r="R80" s="149" t="s">
        <v>1</v>
      </c>
      <c r="S80" s="35">
        <v>63</v>
      </c>
      <c r="T80" s="24">
        <v>23.814</v>
      </c>
      <c r="U80" s="8" t="s">
        <v>5</v>
      </c>
    </row>
    <row r="81" spans="1:27" ht="18.75" customHeight="1">
      <c r="A81" s="27"/>
      <c r="B81" s="4" t="s">
        <v>24</v>
      </c>
      <c r="C81" s="4"/>
      <c r="D81" s="149"/>
      <c r="E81" s="4" t="s">
        <v>25</v>
      </c>
      <c r="F81" s="4"/>
      <c r="G81" s="149"/>
      <c r="H81" s="9" t="s">
        <v>26</v>
      </c>
      <c r="I81" s="9"/>
      <c r="J81" s="10"/>
      <c r="L81" s="27"/>
      <c r="M81" s="4" t="s">
        <v>24</v>
      </c>
      <c r="N81" s="4"/>
      <c r="O81" s="149"/>
      <c r="P81" s="4" t="s">
        <v>25</v>
      </c>
      <c r="Q81" s="4"/>
      <c r="R81" s="149"/>
      <c r="S81" s="9" t="s">
        <v>26</v>
      </c>
      <c r="T81" s="9"/>
      <c r="U81" s="10"/>
    </row>
    <row r="82" spans="1:27" ht="18.75" customHeight="1">
      <c r="A82" s="27"/>
      <c r="B82" s="34">
        <v>75</v>
      </c>
      <c r="C82" s="24">
        <v>28.35</v>
      </c>
      <c r="D82" s="149" t="s">
        <v>1</v>
      </c>
      <c r="E82" s="35">
        <v>60</v>
      </c>
      <c r="F82" s="24">
        <v>22.68</v>
      </c>
      <c r="G82" s="149" t="s">
        <v>5</v>
      </c>
      <c r="H82" s="35">
        <v>56</v>
      </c>
      <c r="I82" s="24">
        <v>21.167999999999999</v>
      </c>
      <c r="J82" s="8" t="s">
        <v>5</v>
      </c>
      <c r="L82" s="27"/>
      <c r="M82" s="34">
        <v>80</v>
      </c>
      <c r="N82" s="24">
        <v>30.24</v>
      </c>
      <c r="O82" s="149" t="s">
        <v>1</v>
      </c>
      <c r="P82" s="35">
        <v>65</v>
      </c>
      <c r="Q82" s="24">
        <v>24.57</v>
      </c>
      <c r="R82" s="149" t="s">
        <v>5</v>
      </c>
      <c r="S82" s="35">
        <v>61</v>
      </c>
      <c r="T82" s="24">
        <v>23.058</v>
      </c>
      <c r="U82" s="8" t="s">
        <v>5</v>
      </c>
    </row>
    <row r="83" spans="1:27" ht="18.75" customHeight="1">
      <c r="A83" s="27"/>
      <c r="B83" s="4" t="s">
        <v>27</v>
      </c>
      <c r="C83" s="4"/>
      <c r="D83" s="149"/>
      <c r="E83" s="4" t="s">
        <v>28</v>
      </c>
      <c r="F83" s="4"/>
      <c r="G83" s="149"/>
      <c r="H83" s="6"/>
      <c r="I83" s="6"/>
      <c r="L83" s="27"/>
      <c r="M83" s="4" t="s">
        <v>27</v>
      </c>
      <c r="N83" s="4"/>
      <c r="O83" s="149"/>
      <c r="P83" s="4" t="s">
        <v>28</v>
      </c>
      <c r="Q83" s="4"/>
      <c r="R83" s="149"/>
      <c r="S83" s="6"/>
      <c r="T83" s="6"/>
      <c r="U83" s="6"/>
    </row>
    <row r="84" spans="1:27" ht="18.75" customHeight="1">
      <c r="B84" s="34">
        <v>40</v>
      </c>
      <c r="C84" s="24">
        <v>15.12</v>
      </c>
      <c r="D84" s="149" t="s">
        <v>5</v>
      </c>
      <c r="E84" s="35">
        <v>38</v>
      </c>
      <c r="F84" s="24">
        <v>14.364000000000001</v>
      </c>
      <c r="G84" s="150" t="s">
        <v>5</v>
      </c>
      <c r="H84" s="6"/>
      <c r="I84" s="6"/>
      <c r="M84" s="34">
        <v>40</v>
      </c>
      <c r="N84" s="24">
        <v>15.12</v>
      </c>
      <c r="O84" s="149" t="s">
        <v>5</v>
      </c>
      <c r="P84" s="35">
        <v>38</v>
      </c>
      <c r="Q84" s="24">
        <v>14.364000000000001</v>
      </c>
      <c r="R84" s="150" t="s">
        <v>5</v>
      </c>
      <c r="S84" s="6"/>
      <c r="T84" s="6"/>
      <c r="U84" s="6"/>
      <c r="V84" s="6"/>
    </row>
    <row r="85" spans="1:27" ht="18.75" customHeight="1">
      <c r="B85" s="6" t="s">
        <v>33</v>
      </c>
      <c r="D85" s="41"/>
      <c r="F85" s="6"/>
      <c r="G85" s="6"/>
      <c r="H85" s="6"/>
      <c r="I85" s="6"/>
      <c r="M85" s="6" t="s">
        <v>34</v>
      </c>
      <c r="Q85" s="6"/>
      <c r="R85" s="6"/>
      <c r="S85" s="6"/>
      <c r="T85" s="6"/>
      <c r="U85" s="6"/>
      <c r="V85" s="6"/>
    </row>
    <row r="87" spans="1:27" ht="18.75" customHeight="1">
      <c r="B87" s="21" t="s">
        <v>58</v>
      </c>
    </row>
    <row r="88" spans="1:27" ht="18.75" customHeight="1">
      <c r="B88" s="56" t="s">
        <v>50</v>
      </c>
    </row>
    <row r="89" spans="1:27" ht="18.75" customHeight="1">
      <c r="B89" s="1" t="s">
        <v>54</v>
      </c>
    </row>
    <row r="90" spans="1:27" ht="18.75" customHeight="1">
      <c r="B90" s="1" t="s">
        <v>51</v>
      </c>
    </row>
    <row r="91" spans="1:27" ht="18.75" customHeight="1">
      <c r="B91" s="1" t="s">
        <v>52</v>
      </c>
      <c r="Z91" s="6"/>
    </row>
    <row r="92" spans="1:27" ht="18.75" customHeight="1">
      <c r="Z92" s="6"/>
      <c r="AA92" s="6"/>
    </row>
    <row r="93" spans="1:27" ht="18.75" customHeight="1">
      <c r="B93" s="56" t="s">
        <v>53</v>
      </c>
      <c r="Z93" s="6"/>
      <c r="AA93" s="6"/>
    </row>
    <row r="94" spans="1:27" ht="18.75" customHeight="1">
      <c r="B94" s="1" t="s">
        <v>55</v>
      </c>
    </row>
    <row r="95" spans="1:27" ht="18.75" customHeight="1">
      <c r="B95" s="1" t="s">
        <v>56</v>
      </c>
    </row>
    <row r="96" spans="1:27" ht="18.75" customHeight="1">
      <c r="B96" s="1" t="s">
        <v>57</v>
      </c>
    </row>
    <row r="97" spans="2:44" ht="18.75" customHeight="1" thickBot="1">
      <c r="D97" s="43"/>
      <c r="E97" s="43"/>
    </row>
    <row r="98" spans="2:44" ht="18.75" customHeight="1" thickTop="1" thickBot="1">
      <c r="B98" s="51"/>
      <c r="C98" s="46"/>
      <c r="D98" s="44"/>
      <c r="E98" s="47"/>
      <c r="F98" s="49"/>
      <c r="G98" s="44"/>
      <c r="H98" s="44"/>
      <c r="I98" s="44"/>
      <c r="J98" s="44"/>
      <c r="K98" s="44"/>
      <c r="L98" s="44"/>
      <c r="M98" s="44"/>
    </row>
    <row r="99" spans="2:44" ht="18.75" customHeight="1">
      <c r="B99" s="52"/>
      <c r="D99" s="48"/>
      <c r="F99" s="50"/>
      <c r="H99" s="48"/>
      <c r="M99" s="39"/>
    </row>
    <row r="100" spans="2:44" ht="18.75" customHeight="1">
      <c r="D100" s="45"/>
      <c r="F100" s="1" t="s">
        <v>8</v>
      </c>
      <c r="H100" s="45"/>
      <c r="K100" s="1" t="s">
        <v>41</v>
      </c>
      <c r="M100" s="39"/>
    </row>
    <row r="101" spans="2:44" ht="18.75" customHeight="1">
      <c r="D101" s="45"/>
      <c r="H101" s="45"/>
      <c r="M101" s="39"/>
    </row>
    <row r="102" spans="2:44" ht="18.75" customHeight="1">
      <c r="D102" s="45"/>
      <c r="H102" s="45"/>
      <c r="J102" s="1" t="s">
        <v>45</v>
      </c>
      <c r="M102" s="39"/>
      <c r="O102" s="1" t="s">
        <v>44</v>
      </c>
    </row>
    <row r="103" spans="2:44" ht="18.75" customHeight="1">
      <c r="D103" s="45"/>
      <c r="F103" s="1" t="s">
        <v>38</v>
      </c>
      <c r="H103" s="45"/>
      <c r="M103" s="39"/>
    </row>
    <row r="104" spans="2:44" ht="18.75" customHeight="1" thickBot="1">
      <c r="D104" s="45"/>
      <c r="F104" s="44"/>
      <c r="H104" s="45"/>
      <c r="M104" s="39"/>
      <c r="AI104" s="6"/>
      <c r="AJ104" s="6"/>
      <c r="AK104" s="6"/>
      <c r="AL104" s="6"/>
      <c r="AM104" s="6"/>
      <c r="AN104" s="6"/>
      <c r="AO104" s="6"/>
      <c r="AP104" s="6"/>
      <c r="AQ104" s="6"/>
      <c r="AR104" s="6"/>
    </row>
    <row r="105" spans="2:44" ht="18.75" customHeight="1">
      <c r="D105" s="45" t="s">
        <v>43</v>
      </c>
      <c r="F105" s="1" t="s">
        <v>39</v>
      </c>
      <c r="H105" s="45"/>
      <c r="M105" s="39"/>
    </row>
    <row r="106" spans="2:44" ht="18.75" customHeight="1" thickBot="1">
      <c r="D106" s="45"/>
      <c r="H106" s="55"/>
      <c r="I106" s="54"/>
      <c r="M106" s="53"/>
      <c r="N106" s="54"/>
    </row>
    <row r="107" spans="2:44" ht="18.75" customHeight="1">
      <c r="D107" s="45"/>
      <c r="F107" s="1" t="s">
        <v>40</v>
      </c>
      <c r="H107" s="39"/>
      <c r="M107" s="45"/>
    </row>
    <row r="108" spans="2:44" ht="18.75" customHeight="1">
      <c r="D108" s="45"/>
      <c r="H108" s="39"/>
      <c r="M108" s="45"/>
    </row>
    <row r="109" spans="2:44" ht="18.75" customHeight="1">
      <c r="D109" s="45"/>
      <c r="H109" s="39"/>
      <c r="K109" s="1" t="s">
        <v>47</v>
      </c>
      <c r="M109" s="45"/>
    </row>
    <row r="110" spans="2:44" ht="18.75" customHeight="1">
      <c r="D110" s="45"/>
      <c r="H110" s="39"/>
      <c r="M110" s="45"/>
    </row>
    <row r="111" spans="2:44" ht="18.75" customHeight="1" thickBot="1">
      <c r="D111" s="45"/>
      <c r="H111" s="53"/>
      <c r="M111" s="45"/>
      <c r="O111" s="1" t="s">
        <v>48</v>
      </c>
    </row>
    <row r="112" spans="2:44" ht="18.75" customHeight="1">
      <c r="D112" s="45"/>
      <c r="H112" s="39"/>
      <c r="M112" s="45"/>
    </row>
    <row r="113" spans="4:13" ht="18.75" customHeight="1" thickBot="1">
      <c r="D113" s="45"/>
      <c r="H113" s="39"/>
      <c r="I113" s="57"/>
      <c r="K113" s="1" t="s">
        <v>42</v>
      </c>
      <c r="M113" s="45"/>
    </row>
    <row r="114" spans="4:13" ht="18.75" customHeight="1">
      <c r="D114" s="45"/>
      <c r="H114" s="45"/>
      <c r="M114" s="45"/>
    </row>
    <row r="115" spans="4:13" ht="18.75" customHeight="1">
      <c r="D115" s="45"/>
      <c r="H115" s="45"/>
      <c r="K115" s="1" t="s">
        <v>46</v>
      </c>
      <c r="M115" s="45"/>
    </row>
    <row r="116" spans="4:13" ht="18.75" customHeight="1">
      <c r="D116" s="45"/>
      <c r="H116" s="45"/>
      <c r="M116" s="45"/>
    </row>
    <row r="119" spans="4:13" ht="18.75" customHeight="1">
      <c r="I119" s="1" t="s">
        <v>49</v>
      </c>
    </row>
    <row r="134" spans="24:24" ht="18.75" customHeight="1">
      <c r="X134" s="6"/>
    </row>
    <row r="136" spans="24:24" ht="18.75" customHeight="1">
      <c r="X136" s="6"/>
    </row>
    <row r="137" spans="24:24" ht="18.75" customHeight="1">
      <c r="X137" s="6"/>
    </row>
    <row r="138" spans="24:24" ht="18.75" customHeight="1">
      <c r="X138" s="6"/>
    </row>
    <row r="139" spans="24:24" ht="18.75" customHeight="1">
      <c r="X139" s="6"/>
    </row>
    <row r="140" spans="24:24" ht="18.75" customHeight="1">
      <c r="X140" s="6"/>
    </row>
    <row r="141" spans="24:24" ht="18.75" customHeight="1">
      <c r="X141" s="6"/>
    </row>
    <row r="142" spans="24:24" ht="18.75" customHeight="1">
      <c r="X142" s="6"/>
    </row>
    <row r="143" spans="24:24" ht="18.75" customHeight="1">
      <c r="X143" s="6"/>
    </row>
    <row r="144" spans="24:24" ht="18.75" customHeight="1">
      <c r="X144" s="6"/>
    </row>
    <row r="145" spans="24:24" ht="18.75" customHeight="1">
      <c r="X145" s="6"/>
    </row>
    <row r="146" spans="24:24" ht="18.75" customHeight="1">
      <c r="X146" s="6"/>
    </row>
    <row r="147" spans="24:24" ht="18.75" customHeight="1">
      <c r="X147" s="6"/>
    </row>
    <row r="159" spans="24:24" ht="18.75" customHeight="1">
      <c r="X159" s="6"/>
    </row>
    <row r="160" spans="24:24" ht="18.75" customHeight="1">
      <c r="X160" s="6"/>
    </row>
    <row r="161" spans="24:24" ht="18.75" customHeight="1">
      <c r="X161" s="6"/>
    </row>
    <row r="163" spans="24:24" ht="18.75" customHeight="1">
      <c r="X163" s="6"/>
    </row>
    <row r="182" spans="24:24" ht="18.75" customHeight="1">
      <c r="X182" s="6"/>
    </row>
    <row r="183" spans="24:24" ht="18.75" customHeight="1">
      <c r="X183" s="6"/>
    </row>
    <row r="184" spans="24:24" ht="18.75" customHeight="1">
      <c r="X184" s="6"/>
    </row>
    <row r="190" spans="24:24" ht="18.75" customHeight="1">
      <c r="X190" s="6"/>
    </row>
    <row r="191" spans="24:24" ht="18.75" customHeight="1">
      <c r="X191" s="6"/>
    </row>
    <row r="192" spans="24:24" ht="18.75" customHeight="1">
      <c r="X192" s="6"/>
    </row>
    <row r="193" spans="24:24" ht="18.75" customHeight="1">
      <c r="X193" s="6"/>
    </row>
    <row r="194" spans="24:24" ht="18.75" customHeight="1">
      <c r="X194" s="6"/>
    </row>
    <row r="195" spans="24:24" ht="18.75" customHeight="1">
      <c r="X195" s="6"/>
    </row>
    <row r="196" spans="24:24" ht="18.75" customHeight="1">
      <c r="X196" s="6"/>
    </row>
    <row r="197" spans="24:24" ht="18.75" customHeight="1">
      <c r="X197" s="6"/>
    </row>
    <row r="198" spans="24:24" ht="18.75" customHeight="1">
      <c r="X198" s="6"/>
    </row>
    <row r="199" spans="24:24" ht="18.75" customHeight="1">
      <c r="X199" s="6"/>
    </row>
    <row r="200" spans="24:24" ht="18.75" customHeight="1">
      <c r="X200" s="6"/>
    </row>
    <row r="201" spans="24:24" ht="18.75" customHeight="1">
      <c r="X201" s="6"/>
    </row>
    <row r="202" spans="24:24" ht="18.75" customHeight="1">
      <c r="X202" s="6"/>
    </row>
    <row r="203" spans="24:24" ht="18.75" customHeight="1">
      <c r="X203" s="6"/>
    </row>
    <row r="204" spans="24:24" ht="18.75" customHeight="1">
      <c r="X204" s="6"/>
    </row>
    <row r="205" spans="24:24" ht="18.75" customHeight="1">
      <c r="X205" s="6"/>
    </row>
    <row r="207" spans="24:24" ht="18.75" customHeight="1">
      <c r="X207" s="6"/>
    </row>
    <row r="218" spans="55:58" ht="18.75" customHeight="1">
      <c r="BC218" s="58"/>
      <c r="BD218" s="58"/>
      <c r="BE218" s="58"/>
      <c r="BF218" s="58"/>
    </row>
    <row r="219" spans="55:58" ht="18.75" customHeight="1">
      <c r="BC219" s="58"/>
      <c r="BD219" s="58"/>
      <c r="BE219" s="58"/>
      <c r="BF219" s="58"/>
    </row>
    <row r="220" spans="55:58" ht="18.75" customHeight="1">
      <c r="BC220" s="58"/>
      <c r="BD220" s="58"/>
      <c r="BE220" s="58"/>
      <c r="BF220" s="58"/>
    </row>
    <row r="221" spans="55:58" ht="18.75" customHeight="1">
      <c r="BC221" s="58"/>
      <c r="BD221" s="58"/>
      <c r="BE221" s="58"/>
      <c r="BF221" s="58"/>
    </row>
    <row r="222" spans="55:58" ht="18.75" customHeight="1">
      <c r="BC222" s="58"/>
      <c r="BD222" s="58"/>
      <c r="BE222" s="58"/>
      <c r="BF222" s="58"/>
    </row>
    <row r="223" spans="55:58" ht="18.75" customHeight="1">
      <c r="BC223" s="58"/>
      <c r="BD223" s="58"/>
      <c r="BE223" s="58"/>
      <c r="BF223" s="58"/>
    </row>
    <row r="224" spans="55:58" ht="18.75" customHeight="1">
      <c r="BC224" s="58"/>
      <c r="BD224" s="58"/>
      <c r="BE224" s="58"/>
      <c r="BF224" s="58"/>
    </row>
    <row r="225" spans="49:58" ht="18.75" customHeight="1">
      <c r="BC225" s="58"/>
      <c r="BD225" s="58"/>
      <c r="BE225" s="58"/>
      <c r="BF225" s="58"/>
    </row>
    <row r="226" spans="49:58" ht="18.75" customHeight="1">
      <c r="BC226" s="58"/>
      <c r="BD226" s="58"/>
      <c r="BE226" s="58"/>
      <c r="BF226" s="58"/>
    </row>
    <row r="227" spans="49:58" ht="18.75" customHeight="1">
      <c r="BC227" s="58"/>
      <c r="BD227" s="58"/>
      <c r="BE227" s="58"/>
      <c r="BF227" s="58"/>
    </row>
    <row r="228" spans="49:58" ht="18.75" customHeight="1">
      <c r="BC228" s="58"/>
      <c r="BD228" s="58"/>
      <c r="BE228" s="58"/>
      <c r="BF228" s="58"/>
    </row>
    <row r="229" spans="49:58" ht="18.75" customHeight="1">
      <c r="BC229" s="58"/>
      <c r="BD229" s="58"/>
      <c r="BE229" s="58"/>
      <c r="BF229" s="58"/>
    </row>
    <row r="230" spans="49:58" ht="18.75" customHeight="1">
      <c r="BC230" s="58"/>
      <c r="BD230" s="58"/>
      <c r="BE230" s="58"/>
      <c r="BF230" s="58"/>
    </row>
    <row r="231" spans="49:58" ht="18.75" customHeight="1">
      <c r="BC231" s="58"/>
      <c r="BD231" s="58"/>
      <c r="BE231" s="58"/>
      <c r="BF231" s="58"/>
    </row>
    <row r="232" spans="49:58" ht="18.75" customHeight="1">
      <c r="BC232" s="58"/>
      <c r="BD232" s="58"/>
      <c r="BE232" s="58"/>
      <c r="BF232" s="58"/>
    </row>
    <row r="233" spans="49:58" ht="18.75" customHeight="1">
      <c r="BC233" s="58"/>
      <c r="BD233" s="58"/>
      <c r="BE233" s="58"/>
      <c r="BF233" s="58"/>
    </row>
    <row r="234" spans="49:58" ht="18.75" customHeight="1">
      <c r="BC234" s="58"/>
      <c r="BD234" s="58"/>
      <c r="BE234" s="58"/>
      <c r="BF234" s="58"/>
    </row>
    <row r="235" spans="49:58" ht="18.75" customHeight="1">
      <c r="BC235" s="58"/>
      <c r="BD235" s="58"/>
      <c r="BE235" s="58"/>
      <c r="BF235" s="58"/>
    </row>
    <row r="236" spans="49:58" ht="18.75" customHeight="1">
      <c r="BC236" s="58"/>
      <c r="BD236" s="58"/>
      <c r="BE236" s="58"/>
      <c r="BF236" s="58"/>
    </row>
    <row r="237" spans="49:58" ht="18.75" customHeight="1">
      <c r="BC237" s="58"/>
      <c r="BD237" s="58"/>
      <c r="BE237" s="58"/>
      <c r="BF237" s="58"/>
    </row>
    <row r="238" spans="49:58" ht="18.75" customHeight="1">
      <c r="BC238" s="58"/>
      <c r="BD238" s="58"/>
      <c r="BE238" s="58"/>
      <c r="BF238" s="58"/>
    </row>
    <row r="239" spans="49:58" ht="18.75" customHeight="1">
      <c r="BC239" s="58"/>
      <c r="BD239" s="58"/>
      <c r="BE239" s="58"/>
      <c r="BF239" s="58"/>
    </row>
    <row r="240" spans="49:58" ht="18.75" customHeight="1">
      <c r="AW240" s="11"/>
      <c r="BC240" s="58"/>
      <c r="BD240" s="58"/>
      <c r="BE240" s="58"/>
      <c r="BF240" s="58"/>
    </row>
    <row r="241" spans="55:58" ht="18.75" customHeight="1">
      <c r="BC241" s="58"/>
      <c r="BD241" s="58"/>
      <c r="BE241" s="58"/>
      <c r="BF241" s="58"/>
    </row>
    <row r="242" spans="55:58" ht="18.75" customHeight="1">
      <c r="BC242" s="58"/>
      <c r="BD242" s="58"/>
      <c r="BE242" s="58"/>
      <c r="BF242" s="58"/>
    </row>
    <row r="243" spans="55:58" ht="18.75" customHeight="1">
      <c r="BC243" s="58"/>
      <c r="BD243" s="58"/>
      <c r="BE243" s="58"/>
      <c r="BF243" s="58"/>
    </row>
    <row r="244" spans="55:58" ht="18.75" customHeight="1">
      <c r="BC244" s="58"/>
      <c r="BD244" s="58"/>
      <c r="BE244" s="58"/>
      <c r="BF244" s="58"/>
    </row>
    <row r="245" spans="55:58" ht="18.75" customHeight="1">
      <c r="BC245" s="58"/>
      <c r="BD245" s="58"/>
      <c r="BE245" s="58"/>
      <c r="BF245" s="58"/>
    </row>
    <row r="246" spans="55:58" ht="18.75" customHeight="1">
      <c r="BC246" s="58"/>
      <c r="BD246" s="58"/>
      <c r="BE246" s="58"/>
      <c r="BF246" s="58"/>
    </row>
    <row r="247" spans="55:58" ht="18.75" customHeight="1">
      <c r="BC247" s="58"/>
      <c r="BD247" s="58"/>
      <c r="BE247" s="58"/>
      <c r="BF247" s="58"/>
    </row>
    <row r="248" spans="55:58" ht="18.75" customHeight="1">
      <c r="BC248" s="58"/>
      <c r="BD248" s="58"/>
      <c r="BE248" s="58"/>
      <c r="BF248" s="58"/>
    </row>
    <row r="249" spans="55:58" ht="18.75" customHeight="1">
      <c r="BC249" s="58"/>
      <c r="BD249" s="58"/>
      <c r="BE249" s="58"/>
      <c r="BF249" s="58"/>
    </row>
    <row r="250" spans="55:58" ht="18.75" customHeight="1">
      <c r="BC250" s="58"/>
      <c r="BD250" s="58"/>
      <c r="BE250" s="58"/>
      <c r="BF250" s="58"/>
    </row>
    <row r="251" spans="55:58" ht="18.75" customHeight="1">
      <c r="BC251" s="58"/>
      <c r="BD251" s="58"/>
      <c r="BE251" s="58"/>
      <c r="BF251" s="58"/>
    </row>
    <row r="252" spans="55:58" ht="18.75" customHeight="1">
      <c r="BF252" s="58"/>
    </row>
  </sheetData>
  <phoneticPr fontId="2"/>
  <hyperlinks>
    <hyperlink ref="B7:E7" r:id="rId1" display="※、サイズの測り方　人物で測定" xr:uid="{21EC517C-C9DB-483E-8598-446CE45C9990}"/>
    <hyperlink ref="B8:C8" r:id="rId2" display="※、バストの測り方" xr:uid="{CCA81B04-D3AD-4A8A-9EBD-EC44374281B7}"/>
    <hyperlink ref="B10:J10" r:id="rId3" display="※、修正版【身丈？裄？全部解説！】自分でできる着物の寸法の測り方。ネットで買う時も安心！" xr:uid="{7DC5847E-8491-43ED-B458-13B5E9F3E526}"/>
  </hyperlinks>
  <pageMargins left="0.7" right="0.7" top="0.75" bottom="0.75" header="0.3" footer="0.3"/>
  <pageSetup paperSize="9" orientation="portrait" horizontalDpi="0" verticalDpi="0"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岩佐 雅人</dc:creator>
  <cp:lastModifiedBy>岩佐 雅人</cp:lastModifiedBy>
  <dcterms:created xsi:type="dcterms:W3CDTF">2023-11-08T22:25:46Z</dcterms:created>
  <dcterms:modified xsi:type="dcterms:W3CDTF">2024-09-14T04:31:19Z</dcterms:modified>
</cp:coreProperties>
</file>