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ocuments\岩佐和裁\既製品の寸法\2024年\2月\鳥獣戯画柄の女物単衣長着\"/>
    </mc:Choice>
  </mc:AlternateContent>
  <xr:revisionPtr revIDLastSave="0" documentId="13_ncr:1_{9B1FB553-31A2-47B0-BE6B-16D80CFC81D1}"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I38" i="1"/>
  <c r="H38" i="1"/>
  <c r="B77" i="1"/>
  <c r="C77" i="1"/>
  <c r="H77" i="1"/>
  <c r="I77" i="1"/>
  <c r="F17" i="1"/>
  <c r="AW15" i="1"/>
  <c r="AV15" i="1"/>
  <c r="I46" i="1"/>
  <c r="I48" i="1"/>
  <c r="AX38" i="1"/>
  <c r="AW38" i="1"/>
  <c r="I64" i="1" l="1"/>
  <c r="H64" i="1"/>
  <c r="C64" i="1"/>
  <c r="B64" i="1"/>
  <c r="I62" i="1"/>
  <c r="H62" i="1"/>
  <c r="F62" i="1"/>
  <c r="E62" i="1"/>
  <c r="C62" i="1"/>
  <c r="B62" i="1"/>
  <c r="I60" i="1"/>
  <c r="H60" i="1"/>
  <c r="F60" i="1"/>
  <c r="E60" i="1"/>
  <c r="I58" i="1"/>
  <c r="H58" i="1"/>
  <c r="F56" i="1"/>
  <c r="E56" i="1"/>
  <c r="F54" i="1"/>
  <c r="E54" i="1"/>
  <c r="J48" i="1" l="1"/>
  <c r="F70" i="1" s="1"/>
  <c r="E70" i="1"/>
  <c r="H48" i="1"/>
  <c r="I68" i="1" s="1"/>
  <c r="G48" i="1"/>
  <c r="H68" i="1" s="1"/>
  <c r="E48" i="1"/>
  <c r="F68" i="1" s="1"/>
  <c r="D48" i="1"/>
  <c r="E68" i="1" s="1"/>
  <c r="J46" i="1"/>
  <c r="C70" i="1" s="1"/>
  <c r="B70" i="1"/>
  <c r="H46" i="1"/>
  <c r="I66" i="1" s="1"/>
  <c r="G46" i="1"/>
  <c r="H66" i="1" s="1"/>
  <c r="C46" i="1"/>
  <c r="C66" i="1" s="1"/>
  <c r="B46" i="1"/>
  <c r="B66" i="1" s="1"/>
  <c r="AO37" i="1"/>
  <c r="AN37" i="1"/>
  <c r="AO36" i="1"/>
  <c r="AN36" i="1"/>
  <c r="X23" i="1"/>
  <c r="W23" i="1"/>
  <c r="F23" i="1"/>
  <c r="L23" i="1" s="1"/>
  <c r="O23" i="1" s="1"/>
  <c r="E23" i="1"/>
  <c r="Q23" i="1" s="1"/>
  <c r="AE17" i="1"/>
  <c r="AD17" i="1"/>
  <c r="W17" i="1"/>
  <c r="V17" i="1"/>
  <c r="S17" i="1"/>
  <c r="R17" i="1"/>
  <c r="G17" i="1"/>
  <c r="I15" i="1"/>
  <c r="E15" i="1"/>
  <c r="E64" i="1" l="1"/>
  <c r="F64" i="1"/>
  <c r="E58" i="1"/>
  <c r="F58" i="1"/>
  <c r="AN38" i="1"/>
  <c r="AO38" i="1"/>
  <c r="T23" i="1"/>
  <c r="R23" i="1"/>
  <c r="B48" i="1"/>
  <c r="B68" i="1" s="1"/>
  <c r="I23" i="1"/>
  <c r="BH15" i="1"/>
  <c r="BK15" i="1" s="1"/>
  <c r="BI15" i="1"/>
  <c r="BL15" i="1" s="1"/>
  <c r="AI17" i="1" s="1"/>
  <c r="AH18" i="1" s="1"/>
  <c r="F29" i="1" s="1"/>
  <c r="C48" i="1"/>
  <c r="K23" i="1"/>
  <c r="N23" i="1" s="1"/>
  <c r="H23" i="1"/>
  <c r="B56" i="1" l="1"/>
  <c r="B38" i="1"/>
  <c r="B54" i="1" s="1"/>
  <c r="U23" i="1"/>
  <c r="H54" i="1"/>
  <c r="AN24" i="1"/>
  <c r="I54" i="1"/>
  <c r="AO24" i="1"/>
  <c r="D46" i="1"/>
  <c r="BB32" i="1" s="1"/>
  <c r="AN17" i="1"/>
  <c r="AN20" i="1" s="1"/>
  <c r="AH17" i="1"/>
  <c r="AG18" i="1" s="1"/>
  <c r="AI19" i="1" s="1"/>
  <c r="AN16" i="1"/>
  <c r="J17" i="1" s="1"/>
  <c r="H18" i="1" s="1"/>
  <c r="E19" i="1" s="1"/>
  <c r="AO17" i="1"/>
  <c r="O17" i="1" s="1"/>
  <c r="Q18" i="1" s="1"/>
  <c r="O19" i="1" s="1"/>
  <c r="AO16" i="1"/>
  <c r="K17" i="1" s="1"/>
  <c r="I18" i="1" s="1"/>
  <c r="F19" i="1" s="1"/>
  <c r="AJ19" i="1"/>
  <c r="Z19" i="1" s="1"/>
  <c r="C68" i="1"/>
  <c r="E46" i="1"/>
  <c r="C56" i="1" l="1"/>
  <c r="C38" i="1"/>
  <c r="C54" i="1" s="1"/>
  <c r="E66"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6" i="1"/>
  <c r="BF32" i="1"/>
  <c r="BC32" i="1"/>
  <c r="AW32" i="1"/>
  <c r="AT32" i="1"/>
  <c r="AT25" i="1"/>
  <c r="AX37" i="1"/>
  <c r="AX39" i="1" s="1"/>
  <c r="AQ32" i="1"/>
  <c r="H19" i="1"/>
  <c r="K19" i="1" s="1"/>
  <c r="E26" i="1" s="1"/>
  <c r="Y19" i="1"/>
  <c r="Q19" i="1"/>
  <c r="T19" i="1" l="1"/>
  <c r="E27" i="1" s="1"/>
  <c r="AB19" i="1"/>
  <c r="E28" i="1" s="1"/>
  <c r="AA17" i="1"/>
  <c r="Y18" i="1" s="1"/>
  <c r="W19" i="1" s="1"/>
  <c r="AC19" i="1" s="1"/>
  <c r="F28" i="1" s="1"/>
  <c r="AN19" i="1"/>
  <c r="T77" i="1"/>
  <c r="S77" i="1"/>
  <c r="N77" i="1"/>
  <c r="M77" i="1"/>
  <c r="H56" i="1" l="1"/>
  <c r="AV26" i="1"/>
  <c r="AS26" i="1" s="1"/>
  <c r="B58" i="1"/>
  <c r="J38" i="1"/>
  <c r="B60" i="1" s="1"/>
  <c r="AR24" i="1" l="1"/>
  <c r="AV24" i="1" s="1"/>
  <c r="AN25" i="1" s="1"/>
  <c r="AW25" i="1" s="1"/>
  <c r="BE25" i="1"/>
  <c r="I56" i="1"/>
  <c r="AW26" i="1"/>
  <c r="AT26" i="1" s="1"/>
  <c r="C58" i="1"/>
  <c r="K38" i="1" l="1"/>
  <c r="AS24" i="1" l="1"/>
  <c r="AW24" i="1" s="1"/>
  <c r="AO25" i="1" s="1"/>
  <c r="AX25" i="1" s="1"/>
  <c r="BF25" i="1"/>
  <c r="C60" i="1"/>
</calcChain>
</file>

<file path=xl/sharedStrings.xml><?xml version="1.0" encoding="utf-8"?>
<sst xmlns="http://schemas.openxmlformats.org/spreadsheetml/2006/main" count="414" uniqueCount="191">
  <si>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</si>
  <si>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</si>
  <si>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</si>
  <si>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</si>
  <si>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</si>
  <si>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</si>
  <si>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</si>
  <si>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</si>
  <si>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</si>
  <si>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</si>
  <si>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</si>
  <si>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</si>
  <si>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</si>
  <si>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</si>
  <si>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</si>
  <si>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</si>
  <si>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</si>
  <si>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</si>
  <si>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</si>
  <si>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</si>
  <si>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</si>
  <si>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</si>
  <si>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</si>
  <si>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</si>
  <si>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</si>
  <si>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</si>
  <si>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</si>
  <si>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</si>
  <si>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</si>
  <si>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</si>
  <si>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</si>
  <si>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</si>
  <si>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</si>
  <si>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</si>
  <si>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</si>
  <si>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</si>
  <si>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</si>
  <si>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</si>
  <si>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</si>
  <si>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</si>
  <si>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</si>
  <si>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</si>
  <si>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</si>
  <si>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</si>
  <si>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</si>
  <si>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</si>
  <si>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</si>
  <si>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</si>
  <si>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</si>
  <si>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</si>
  <si>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</si>
  <si>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</si>
  <si>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</si>
  <si>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</si>
  <si>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</si>
  <si>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</si>
  <si>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</si>
  <si>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</si>
  <si>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</si>
  <si>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</si>
  <si>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</si>
  <si>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</si>
  <si>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</si>
  <si>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</si>
  <si>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</si>
  <si>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</si>
  <si>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</si>
  <si>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</si>
  <si>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</si>
  <si>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</si>
  <si>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</si>
  <si>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</si>
  <si>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</si>
  <si>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</si>
  <si>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</si>
  <si>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</si>
  <si>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</si>
  <si>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</si>
  <si>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</si>
  <si>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</si>
  <si>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</si>
  <si>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</si>
  <si>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</si>
  <si>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</si>
  <si>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</si>
  <si>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</si>
  <si>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</si>
  <si>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</si>
  <si>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</si>
  <si>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</si>
  <si>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</si>
  <si>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</si>
  <si>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</si>
  <si>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</si>
  <si>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</si>
  <si>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</si>
  <si>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</si>
  <si>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</si>
  <si>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</si>
  <si>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</si>
  <si>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</si>
  <si>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</si>
  <si>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</si>
  <si>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</si>
  <si>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</si>
  <si>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</si>
  <si>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</si>
  <si>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</si>
  <si>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</si>
  <si>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</si>
  <si>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</si>
  <si>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</si>
  <si>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</si>
  <si>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</si>
  <si>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</si>
  <si>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</si>
  <si>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</si>
  <si>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</si>
  <si>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</si>
  <si>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</si>
  <si>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</si>
  <si>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</si>
  <si>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</si>
  <si>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</si>
  <si>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</si>
  <si>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</si>
  <si>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</si>
  <si>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</si>
  <si>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</si>
  <si>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</si>
  <si>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</si>
  <si>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</si>
  <si>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</si>
  <si>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</si>
  <si>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</si>
  <si>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</si>
  <si>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</si>
  <si>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</si>
  <si>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</si>
  <si>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</si>
  <si>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</si>
  <si>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</si>
  <si>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</si>
  <si>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</si>
  <si>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</si>
  <si>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</si>
  <si>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</si>
  <si>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</si>
  <si>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</si>
  <si>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</si>
  <si>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</si>
  <si>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</si>
  <si>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</si>
  <si>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</si>
  <si>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</si>
  <si>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</si>
  <si>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</si>
  <si>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</si>
  <si>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</si>
  <si>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</si>
  <si>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</si>
  <si>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</si>
  <si>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</si>
  <si>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</si>
  <si>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</si>
  <si>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</si>
  <si>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</si>
  <si>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</si>
  <si>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rPr>
        <sz val="11"/>
        <color rgb="FFC00000"/>
        <rFont val="游ゴシック"/>
        <family val="3"/>
        <charset val="128"/>
        <scheme val="minor"/>
      </rPr>
      <t>鯨尺</t>
    </r>
    <r>
      <rPr>
        <sz val="11"/>
        <color theme="1"/>
        <rFont val="游ゴシック"/>
        <family val="3"/>
        <charset val="128"/>
        <scheme val="minor"/>
      </rPr>
      <t xml:space="preserve"> → </t>
    </r>
    <r>
      <rPr>
        <sz val="11"/>
        <color rgb="FF00B050"/>
        <rFont val="游ゴシック"/>
        <family val="3"/>
        <charset val="128"/>
        <scheme val="minor"/>
      </rPr>
      <t>cm</t>
    </r>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</si>
  <si>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</si>
  <si>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</si>
  <si>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</si>
  <si>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</si>
  <si>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</si>
  <si>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</si>
  <si>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</si>
  <si>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</si>
  <si>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</si>
  <si>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</si>
  <si>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</si>
  <si>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</si>
  <si>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</si>
  <si>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</si>
  <si>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</si>
  <si>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</si>
  <si>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</si>
  <si>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</si>
  <si>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</si>
  <si>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</si>
  <si>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t>鳥獣戯画柄の女物単衣長着</t>
  </si>
  <si>
    <t>2024年2月8日更新</t>
    <rPh sb="4" eb="5">
      <t>ネン</t>
    </rPh>
    <rPh sb="6" eb="7">
      <t>ツキ</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</si>
</sst>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15">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5" fillId="0" borderId="14" xfId="0" applyFont="1" applyBorder="1">
      <alignment vertical="center"/>
    </xf>
    <xf numFmtId="0" fontId="13" fillId="0" borderId="0" xfId="0" applyFont="1">
      <alignment vertical="center"/>
    </xf>
    <xf numFmtId="0" fontId="14"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8" fillId="0" borderId="24" xfId="0" applyFont="1" applyBorder="1">
      <alignment vertical="center"/>
    </xf>
    <xf numFmtId="31" fontId="3"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105</xdr:row>
      <xdr:rowOff>38100</xdr:rowOff>
    </xdr:from>
    <xdr:to>
      <xdr:col>12</xdr:col>
      <xdr:colOff>347663</xdr:colOff>
      <xdr:row>105</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45244</xdr:rowOff>
    </xdr:from>
    <xdr:to>
      <xdr:col>8</xdr:col>
      <xdr:colOff>350044</xdr:colOff>
      <xdr:row>112</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112</xdr:row>
      <xdr:rowOff>230981</xdr:rowOff>
    </xdr:from>
    <xdr:to>
      <xdr:col>8</xdr:col>
      <xdr:colOff>102394</xdr:colOff>
      <xdr:row>122</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112</xdr:row>
      <xdr:rowOff>104775</xdr:rowOff>
    </xdr:from>
    <xdr:to>
      <xdr:col>8</xdr:col>
      <xdr:colOff>450056</xdr:colOff>
      <xdr:row>123</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105</xdr:row>
      <xdr:rowOff>45243</xdr:rowOff>
    </xdr:from>
    <xdr:to>
      <xdr:col>12</xdr:col>
      <xdr:colOff>330995</xdr:colOff>
      <xdr:row>113</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113</xdr:row>
      <xdr:rowOff>121444</xdr:rowOff>
    </xdr:from>
    <xdr:to>
      <xdr:col>12</xdr:col>
      <xdr:colOff>330995</xdr:colOff>
      <xdr:row>123</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104</xdr:row>
      <xdr:rowOff>197643</xdr:rowOff>
    </xdr:from>
    <xdr:to>
      <xdr:col>13</xdr:col>
      <xdr:colOff>345281</xdr:colOff>
      <xdr:row>104</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104</xdr:row>
      <xdr:rowOff>204787</xdr:rowOff>
    </xdr:from>
    <xdr:to>
      <xdr:col>7</xdr:col>
      <xdr:colOff>347663</xdr:colOff>
      <xdr:row>113</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113</xdr:row>
      <xdr:rowOff>138113</xdr:rowOff>
    </xdr:from>
    <xdr:to>
      <xdr:col>7</xdr:col>
      <xdr:colOff>442913</xdr:colOff>
      <xdr:row>122</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104</xdr:row>
      <xdr:rowOff>195262</xdr:rowOff>
    </xdr:from>
    <xdr:to>
      <xdr:col>13</xdr:col>
      <xdr:colOff>333376</xdr:colOff>
      <xdr:row>113</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113</xdr:row>
      <xdr:rowOff>2381</xdr:rowOff>
    </xdr:from>
    <xdr:to>
      <xdr:col>13</xdr:col>
      <xdr:colOff>333375</xdr:colOff>
      <xdr:row>123</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104</xdr:row>
      <xdr:rowOff>197645</xdr:rowOff>
    </xdr:from>
    <xdr:to>
      <xdr:col>2</xdr:col>
      <xdr:colOff>0</xdr:colOff>
      <xdr:row>104</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113</xdr:row>
      <xdr:rowOff>0</xdr:rowOff>
    </xdr:from>
    <xdr:to>
      <xdr:col>6</xdr:col>
      <xdr:colOff>0</xdr:colOff>
      <xdr:row>113</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109</xdr:row>
      <xdr:rowOff>0</xdr:rowOff>
    </xdr:from>
    <xdr:to>
      <xdr:col>6</xdr:col>
      <xdr:colOff>0</xdr:colOff>
      <xdr:row>109</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106</xdr:row>
      <xdr:rowOff>0</xdr:rowOff>
    </xdr:from>
    <xdr:to>
      <xdr:col>7</xdr:col>
      <xdr:colOff>707231</xdr:colOff>
      <xdr:row>106</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106</xdr:row>
      <xdr:rowOff>0</xdr:rowOff>
    </xdr:from>
    <xdr:to>
      <xdr:col>13</xdr:col>
      <xdr:colOff>0</xdr:colOff>
      <xdr:row>106</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119</xdr:row>
      <xdr:rowOff>0</xdr:rowOff>
    </xdr:from>
    <xdr:to>
      <xdr:col>12</xdr:col>
      <xdr:colOff>692944</xdr:colOff>
      <xdr:row>119</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115</xdr:row>
      <xdr:rowOff>104775</xdr:rowOff>
    </xdr:from>
    <xdr:to>
      <xdr:col>10</xdr:col>
      <xdr:colOff>35719</xdr:colOff>
      <xdr:row>115</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118</xdr:row>
      <xdr:rowOff>4763</xdr:rowOff>
    </xdr:from>
    <xdr:to>
      <xdr:col>7</xdr:col>
      <xdr:colOff>350043</xdr:colOff>
      <xdr:row>122</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113</xdr:row>
      <xdr:rowOff>138113</xdr:rowOff>
    </xdr:from>
    <xdr:to>
      <xdr:col>7</xdr:col>
      <xdr:colOff>350044</xdr:colOff>
      <xdr:row>118</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121</xdr:row>
      <xdr:rowOff>126206</xdr:rowOff>
    </xdr:from>
    <xdr:to>
      <xdr:col>9</xdr:col>
      <xdr:colOff>685800</xdr:colOff>
      <xdr:row>121</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120</xdr:row>
      <xdr:rowOff>0</xdr:rowOff>
    </xdr:from>
    <xdr:to>
      <xdr:col>8</xdr:col>
      <xdr:colOff>352425</xdr:colOff>
      <xdr:row>122</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112</xdr:row>
      <xdr:rowOff>109537</xdr:rowOff>
    </xdr:from>
    <xdr:to>
      <xdr:col>8</xdr:col>
      <xdr:colOff>352425</xdr:colOff>
      <xdr:row>119</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219075</xdr:colOff>
      <xdr:row>124</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122</xdr:row>
      <xdr:rowOff>226218</xdr:rowOff>
    </xdr:from>
    <xdr:to>
      <xdr:col>8</xdr:col>
      <xdr:colOff>114300</xdr:colOff>
      <xdr:row>124</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123</xdr:row>
      <xdr:rowOff>0</xdr:rowOff>
    </xdr:from>
    <xdr:to>
      <xdr:col>8</xdr:col>
      <xdr:colOff>345281</xdr:colOff>
      <xdr:row>124</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40"/>
  <sheetViews>
    <sheetView tabSelected="1" zoomScaleNormal="100" workbookViewId="0"/>
  </sheetViews>
  <sheetFormatPr defaultColWidth="9" defaultRowHeight="18.75" customHeight="1"/>
  <cols>
    <col min="1" max="16384" width="9" style="1"/>
  </cols>
  <sheetData>
    <row r="1" spans="1:65" ht="18.75" customHeight="1">
      <c r="B1" s="154" t="s">
        <v>189</v>
      </c>
      <c r="F1" s="159" t="s">
        <v>190</v>
      </c>
      <c r="I1" s="159"/>
    </row>
    <row r="2" spans="1:65" ht="18.75" customHeight="1">
      <c r="B2" s="21" t="s">
        <v>174</v>
      </c>
    </row>
    <row r="4" spans="1:65" ht="14.25" customHeight="1">
      <c r="B4" s="58" t="s">
        <v>59</v>
      </c>
      <c r="C4" s="59" t="s">
        <v>155</v>
      </c>
      <c r="D4" s="80"/>
      <c r="E4" s="60" t="s">
        <v>60</v>
      </c>
      <c r="F4" s="61" t="s">
        <v>61</v>
      </c>
      <c r="J4" s="81"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173</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3"/>
      <c r="B15" s="84">
        <v>1</v>
      </c>
      <c r="C15" s="62" t="s">
        <v>81</v>
      </c>
      <c r="D15" s="33"/>
      <c r="E15" s="85">
        <f>B15/0.378</f>
        <v>2.6455026455026456</v>
      </c>
      <c r="F15" s="86">
        <v>1</v>
      </c>
      <c r="G15" s="63" t="s">
        <v>168</v>
      </c>
      <c r="H15" s="33"/>
      <c r="I15" s="38">
        <f>F15*0.378</f>
        <v>0.378</v>
      </c>
      <c r="J15" s="79"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I48</f>
        <v>38</v>
      </c>
      <c r="BI15" s="16">
        <f>J48</f>
        <v>14.364000000000001</v>
      </c>
      <c r="BJ15" s="1" t="s">
        <v>148</v>
      </c>
      <c r="BK15" s="156">
        <f>(AS14+AV15-BH15)/3+AV15</f>
        <v>0</v>
      </c>
      <c r="BL15" s="157">
        <f>(AT14+AW15-BI15)/3+AW15</f>
        <v>0</v>
      </c>
      <c r="BM15" s="1" t="s">
        <v>74</v>
      </c>
    </row>
    <row r="16" spans="1:65" ht="18.75" customHeight="1" thickBot="1">
      <c r="A16" s="27"/>
      <c r="B16" s="64" t="s">
        <v>82</v>
      </c>
      <c r="C16" s="87"/>
      <c r="D16" s="87"/>
      <c r="E16" s="88" t="s">
        <v>151</v>
      </c>
      <c r="F16" s="25"/>
      <c r="I16" s="25"/>
      <c r="J16" s="25"/>
      <c r="K16" s="25"/>
      <c r="L16" s="32"/>
      <c r="M16" s="1" t="s">
        <v>83</v>
      </c>
      <c r="Q16" s="25"/>
      <c r="R16" s="25"/>
      <c r="S16" s="25"/>
      <c r="T16" s="32"/>
      <c r="U16" s="25" t="s">
        <v>150</v>
      </c>
      <c r="Z16" s="33"/>
      <c r="AA16" s="33"/>
      <c r="AB16" s="33"/>
      <c r="AC16" s="89" t="s">
        <v>84</v>
      </c>
      <c r="AD16" s="33"/>
      <c r="AG16" s="25"/>
      <c r="AI16" s="33"/>
      <c r="AJ16" s="33"/>
      <c r="AK16" s="37"/>
      <c r="AM16" s="1" t="s">
        <v>26</v>
      </c>
      <c r="AN16" s="15">
        <f>(BC14+BK15)-20</f>
        <v>56</v>
      </c>
      <c r="AO16" s="16">
        <f>(BD14+BL15)-7.56</f>
        <v>21.168000000000003</v>
      </c>
      <c r="AP16" s="1" t="s">
        <v>5</v>
      </c>
    </row>
    <row r="17" spans="1:59" ht="18.75" customHeight="1" thickTop="1" thickBot="1">
      <c r="A17" s="23"/>
      <c r="B17" s="12">
        <v>211.6</v>
      </c>
      <c r="C17" s="90">
        <v>81</v>
      </c>
      <c r="D17" s="91" t="s">
        <v>5</v>
      </c>
      <c r="E17" s="92" t="s">
        <v>85</v>
      </c>
      <c r="F17" s="93">
        <f>B17/4+2.6</f>
        <v>55.5</v>
      </c>
      <c r="G17" s="24">
        <f>C17/4+1</f>
        <v>21.25</v>
      </c>
      <c r="H17" s="37" t="s">
        <v>1</v>
      </c>
      <c r="I17" s="36" t="s">
        <v>86</v>
      </c>
      <c r="J17" s="93">
        <f>AN16</f>
        <v>56</v>
      </c>
      <c r="K17" s="38">
        <f>AO16</f>
        <v>21.168000000000003</v>
      </c>
      <c r="L17" s="40" t="s">
        <v>1</v>
      </c>
      <c r="M17" s="89" t="s">
        <v>87</v>
      </c>
      <c r="N17" s="93">
        <f>AN17</f>
        <v>59</v>
      </c>
      <c r="O17" s="24">
        <f>AO17</f>
        <v>22.302</v>
      </c>
      <c r="P17" s="37" t="s">
        <v>1</v>
      </c>
      <c r="Q17" s="36" t="s">
        <v>88</v>
      </c>
      <c r="R17" s="93">
        <f>B19/2-24.1-N29</f>
        <v>56.949999999999989</v>
      </c>
      <c r="S17" s="38">
        <f>C19/2-9.1-O29</f>
        <v>21.535999999999998</v>
      </c>
      <c r="T17" s="40" t="s">
        <v>1</v>
      </c>
      <c r="U17" s="89" t="s">
        <v>89</v>
      </c>
      <c r="V17" s="93">
        <f>((B19-(B19/4+2.6)-N27)/2+10+B19/4+2.6)/2-7.5</f>
        <v>62.556249999999991</v>
      </c>
      <c r="W17" s="24">
        <f>((C19-(C19/4+1)-O27)/2+3.78+C19/4+1)/2-2.835</f>
        <v>23.65</v>
      </c>
      <c r="X17" s="37" t="s">
        <v>1</v>
      </c>
      <c r="Y17" s="36" t="s">
        <v>90</v>
      </c>
      <c r="Z17" s="93">
        <f>AN18</f>
        <v>61</v>
      </c>
      <c r="AA17" s="24">
        <f>AO18</f>
        <v>23.058</v>
      </c>
      <c r="AB17" s="32" t="s">
        <v>1</v>
      </c>
      <c r="AC17" s="89" t="s">
        <v>91</v>
      </c>
      <c r="AD17" s="93">
        <f>((B19-(B19/4+2.6)-N27)/2+10+B19/4+2.6)/2+7.54</f>
        <v>77.596249999999998</v>
      </c>
      <c r="AE17" s="24">
        <f>((C19-(C19/4+1)-O27)/2+3.78+C19/4+1)/2+2.835</f>
        <v>29.32</v>
      </c>
      <c r="AF17" s="37" t="s">
        <v>1</v>
      </c>
      <c r="AG17" s="36" t="s">
        <v>92</v>
      </c>
      <c r="AH17" s="93">
        <f>BC14+BK15</f>
        <v>76</v>
      </c>
      <c r="AI17" s="38">
        <f>BD14+BL15</f>
        <v>28.728000000000002</v>
      </c>
      <c r="AJ17" s="25" t="s">
        <v>1</v>
      </c>
      <c r="AK17" s="37"/>
      <c r="AM17" s="1" t="s">
        <v>75</v>
      </c>
      <c r="AN17" s="15">
        <f>AY14+BK15</f>
        <v>59</v>
      </c>
      <c r="AO17" s="16">
        <f>AZ14+BL15</f>
        <v>22.302</v>
      </c>
      <c r="AP17" s="1" t="s">
        <v>36</v>
      </c>
      <c r="BC17" s="82"/>
      <c r="BD17" s="82"/>
    </row>
    <row r="18" spans="1:59" ht="18.75" customHeight="1" thickTop="1" thickBot="1">
      <c r="A18" s="27"/>
      <c r="B18" s="65" t="s">
        <v>93</v>
      </c>
      <c r="C18" s="151"/>
      <c r="D18" s="152"/>
      <c r="E18" s="36" t="s">
        <v>180</v>
      </c>
      <c r="F18" s="33"/>
      <c r="H18" s="93">
        <f>(F17+J17)/2</f>
        <v>55.75</v>
      </c>
      <c r="I18" s="24">
        <f>(G17+K17)/2</f>
        <v>21.209000000000003</v>
      </c>
      <c r="J18" s="33" t="s">
        <v>1</v>
      </c>
      <c r="L18" s="32"/>
      <c r="M18" s="1" t="s">
        <v>181</v>
      </c>
      <c r="O18" s="33"/>
      <c r="P18" s="93">
        <f>(N17+R17)/2</f>
        <v>57.974999999999994</v>
      </c>
      <c r="Q18" s="24">
        <f>(O17+S17)/2</f>
        <v>21.918999999999997</v>
      </c>
      <c r="R18" s="33" t="s">
        <v>1</v>
      </c>
      <c r="T18" s="32"/>
      <c r="U18" s="1" t="s">
        <v>182</v>
      </c>
      <c r="X18" s="93">
        <f>(V17+Z17)/2</f>
        <v>61.778124999999996</v>
      </c>
      <c r="Y18" s="38">
        <f>(W17+AA17)/2</f>
        <v>23.353999999999999</v>
      </c>
      <c r="Z18" s="1" t="s">
        <v>1</v>
      </c>
      <c r="AB18" s="32"/>
      <c r="AC18" s="4" t="s">
        <v>183</v>
      </c>
      <c r="AD18" s="95"/>
      <c r="AE18" s="96"/>
      <c r="AF18" s="33"/>
      <c r="AG18" s="93">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2">
        <v>238.1</v>
      </c>
      <c r="C19" s="158">
        <v>90</v>
      </c>
      <c r="D19" s="150" t="s">
        <v>5</v>
      </c>
      <c r="E19" s="97">
        <f>H18</f>
        <v>55.75</v>
      </c>
      <c r="F19" s="24">
        <f>I18</f>
        <v>21.209000000000003</v>
      </c>
      <c r="G19" s="33" t="s">
        <v>35</v>
      </c>
      <c r="H19" s="93">
        <f>AI19</f>
        <v>-0.20187500000000114</v>
      </c>
      <c r="I19" s="24">
        <f>AJ19</f>
        <v>-8.2000000000000739E-2</v>
      </c>
      <c r="J19" s="33" t="s">
        <v>37</v>
      </c>
      <c r="K19" s="93">
        <f>E19+H19</f>
        <v>55.548124999999999</v>
      </c>
      <c r="L19" s="24">
        <f>F19+I19</f>
        <v>21.127000000000002</v>
      </c>
      <c r="M19" s="33" t="s">
        <v>1</v>
      </c>
      <c r="N19" s="98">
        <f>P18</f>
        <v>57.974999999999994</v>
      </c>
      <c r="O19" s="24">
        <f>Q18</f>
        <v>21.918999999999997</v>
      </c>
      <c r="P19" s="33" t="s">
        <v>35</v>
      </c>
      <c r="Q19" s="93">
        <f>AI19</f>
        <v>-0.20187500000000114</v>
      </c>
      <c r="R19" s="24">
        <f>AJ19</f>
        <v>-8.2000000000000739E-2</v>
      </c>
      <c r="S19" s="33" t="s">
        <v>37</v>
      </c>
      <c r="T19" s="93">
        <f>N19+Q19</f>
        <v>57.773124999999993</v>
      </c>
      <c r="U19" s="24">
        <f>O19+R19</f>
        <v>21.836999999999996</v>
      </c>
      <c r="V19" s="98">
        <f>X18</f>
        <v>61.778124999999996</v>
      </c>
      <c r="W19" s="24">
        <f>Y18</f>
        <v>23.353999999999999</v>
      </c>
      <c r="X19" s="33" t="s">
        <v>94</v>
      </c>
      <c r="Y19" s="93">
        <f>AI19</f>
        <v>-0.20187500000000114</v>
      </c>
      <c r="Z19" s="24">
        <f>AJ19</f>
        <v>-8.2000000000000739E-2</v>
      </c>
      <c r="AA19" s="33" t="s">
        <v>0</v>
      </c>
      <c r="AB19" s="93">
        <f>V19+Y19</f>
        <v>61.576249999999995</v>
      </c>
      <c r="AC19" s="24">
        <f>W19+Z19</f>
        <v>23.271999999999998</v>
      </c>
      <c r="AD19" s="32" t="s">
        <v>1</v>
      </c>
      <c r="AE19" s="89" t="s">
        <v>184</v>
      </c>
      <c r="AF19" s="4"/>
      <c r="AG19" s="4"/>
      <c r="AH19" s="33"/>
      <c r="AI19" s="93">
        <f>AG18-K29</f>
        <v>-0.20187500000000114</v>
      </c>
      <c r="AJ19" s="24">
        <f>AH18-L29</f>
        <v>-8.2000000000000739E-2</v>
      </c>
      <c r="AK19" s="37" t="s">
        <v>1</v>
      </c>
      <c r="AN19" s="15">
        <f>AN18</f>
        <v>61</v>
      </c>
      <c r="AO19" s="16">
        <f>AO18</f>
        <v>23.058</v>
      </c>
      <c r="AP19" s="1" t="s">
        <v>77</v>
      </c>
    </row>
    <row r="20" spans="1:59" ht="18.75" customHeight="1" thickTop="1">
      <c r="B20" s="78"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0" t="s">
        <v>95</v>
      </c>
      <c r="C21" s="25"/>
      <c r="D21" s="40"/>
      <c r="E21" s="25" t="s">
        <v>96</v>
      </c>
      <c r="F21" s="25"/>
      <c r="G21" s="25"/>
      <c r="J21" s="40"/>
      <c r="K21" s="88" t="s">
        <v>97</v>
      </c>
      <c r="L21" s="25"/>
      <c r="M21" s="25"/>
      <c r="P21" s="99"/>
      <c r="Q21" s="100"/>
      <c r="R21" s="101"/>
      <c r="S21" s="101"/>
      <c r="T21" s="101"/>
      <c r="U21" s="101"/>
      <c r="V21" s="101"/>
      <c r="W21" s="101"/>
      <c r="X21" s="101"/>
      <c r="Y21" s="102"/>
      <c r="AM21" s="1" t="s">
        <v>166</v>
      </c>
    </row>
    <row r="22" spans="1:59" ht="18.75" customHeight="1" thickBot="1">
      <c r="A22" s="27"/>
      <c r="B22" s="66" t="s">
        <v>98</v>
      </c>
      <c r="C22" s="87"/>
      <c r="D22" s="103"/>
      <c r="E22" s="88" t="s">
        <v>99</v>
      </c>
      <c r="F22" s="25"/>
      <c r="G22" s="32"/>
      <c r="H22" s="33" t="s">
        <v>100</v>
      </c>
      <c r="I22" s="33"/>
      <c r="J22" s="33"/>
      <c r="K22" s="88" t="s">
        <v>101</v>
      </c>
      <c r="L22" s="25"/>
      <c r="M22" s="32"/>
      <c r="N22" s="33" t="s">
        <v>102</v>
      </c>
      <c r="O22" s="33"/>
      <c r="P22" s="32"/>
      <c r="Q22" s="67" t="s">
        <v>103</v>
      </c>
      <c r="R22" s="104"/>
      <c r="S22" s="104"/>
      <c r="V22" s="27"/>
      <c r="W22" s="68" t="s">
        <v>104</v>
      </c>
      <c r="X22" s="44"/>
      <c r="Y22" s="105"/>
    </row>
    <row r="23" spans="1:59" ht="18.75" customHeight="1" thickTop="1" thickBot="1">
      <c r="A23" s="23"/>
      <c r="B23" s="12">
        <v>431.2</v>
      </c>
      <c r="C23" s="90">
        <v>163</v>
      </c>
      <c r="D23" s="91" t="s">
        <v>1</v>
      </c>
      <c r="E23" s="106">
        <f>B23-(D38+D40-10)</f>
        <v>431.2</v>
      </c>
      <c r="F23" s="24">
        <f>C23-(E38+E40-3.78)</f>
        <v>163</v>
      </c>
      <c r="G23" s="33" t="s">
        <v>36</v>
      </c>
      <c r="H23" s="107">
        <f>E23+D38+D40</f>
        <v>441.2</v>
      </c>
      <c r="I23" s="24">
        <f>F23+E38+E40</f>
        <v>166.77999999999997</v>
      </c>
      <c r="J23" s="32" t="s">
        <v>1</v>
      </c>
      <c r="K23" s="35">
        <f>E23-13.2</f>
        <v>418</v>
      </c>
      <c r="L23" s="24">
        <f>F23-5</f>
        <v>158</v>
      </c>
      <c r="M23" s="33" t="s">
        <v>36</v>
      </c>
      <c r="N23" s="107">
        <f>K23+D38+D40</f>
        <v>428</v>
      </c>
      <c r="O23" s="24">
        <f>L23+E38+E40</f>
        <v>161.77999999999997</v>
      </c>
      <c r="P23" s="32" t="s">
        <v>1</v>
      </c>
      <c r="Q23" s="108">
        <f>E23</f>
        <v>431.2</v>
      </c>
      <c r="R23" s="38">
        <f>F23</f>
        <v>163</v>
      </c>
      <c r="S23" s="109" t="s">
        <v>105</v>
      </c>
      <c r="T23" s="110">
        <f>Q23+D38+D40</f>
        <v>441.2</v>
      </c>
      <c r="U23" s="111">
        <f>R23+E38+E40</f>
        <v>166.77999999999997</v>
      </c>
      <c r="V23" s="112" t="s">
        <v>36</v>
      </c>
      <c r="W23" s="113">
        <f>B23/2</f>
        <v>215.6</v>
      </c>
      <c r="X23" s="111">
        <f>C23/2</f>
        <v>81.5</v>
      </c>
      <c r="Y23" s="112" t="s">
        <v>1</v>
      </c>
    </row>
    <row r="24" spans="1:59" ht="18.75" customHeight="1" thickTop="1">
      <c r="AM24" s="1" t="s">
        <v>106</v>
      </c>
      <c r="AN24" s="114">
        <f>F40</f>
        <v>180</v>
      </c>
      <c r="AO24" s="115">
        <f>G40</f>
        <v>68.040000000000006</v>
      </c>
      <c r="AP24" s="22" t="s">
        <v>107</v>
      </c>
      <c r="AR24" s="114">
        <f>J38</f>
        <v>103</v>
      </c>
      <c r="AS24" s="115">
        <f>K38</f>
        <v>38.934000000000005</v>
      </c>
      <c r="AT24" s="22" t="s">
        <v>108</v>
      </c>
      <c r="AV24" s="15">
        <f>AN24-AR24</f>
        <v>77</v>
      </c>
      <c r="AW24" s="16">
        <f>AO24-AS24</f>
        <v>29.106000000000002</v>
      </c>
      <c r="AX24" s="1" t="s">
        <v>109</v>
      </c>
    </row>
    <row r="25" spans="1:59" ht="18.75" customHeight="1">
      <c r="B25" s="25"/>
      <c r="C25" s="25"/>
      <c r="D25" s="25"/>
      <c r="E25" s="25"/>
      <c r="F25" s="25"/>
      <c r="G25" s="25"/>
      <c r="H25" s="6" t="s">
        <v>188</v>
      </c>
      <c r="I25" s="25"/>
      <c r="J25" s="25"/>
      <c r="N25" s="25"/>
      <c r="O25" s="25"/>
      <c r="AM25" s="11" t="s">
        <v>110</v>
      </c>
      <c r="AN25" s="15">
        <f>AV24</f>
        <v>77</v>
      </c>
      <c r="AO25" s="16">
        <f>AW24</f>
        <v>29.106000000000002</v>
      </c>
      <c r="AP25" s="6" t="s">
        <v>111</v>
      </c>
      <c r="AS25" s="15">
        <f>D46</f>
        <v>77</v>
      </c>
      <c r="AT25" s="16">
        <f>E46</f>
        <v>29.106000000000002</v>
      </c>
      <c r="AU25" s="1" t="s">
        <v>112</v>
      </c>
      <c r="AW25" s="15">
        <f>AN25-AS25</f>
        <v>0</v>
      </c>
      <c r="AX25" s="16">
        <f>AO25-AT25</f>
        <v>0</v>
      </c>
      <c r="AY25" s="2" t="s">
        <v>113</v>
      </c>
      <c r="AZ25" s="15">
        <v>13</v>
      </c>
      <c r="BA25" s="16">
        <v>4.9139999999999997</v>
      </c>
      <c r="BB25" s="1" t="s">
        <v>114</v>
      </c>
      <c r="BE25" s="15">
        <f>J38</f>
        <v>103</v>
      </c>
      <c r="BF25" s="16">
        <f>K38</f>
        <v>38.934000000000005</v>
      </c>
      <c r="BG25" s="2" t="s">
        <v>115</v>
      </c>
    </row>
    <row r="26" spans="1:59" ht="18.75" customHeight="1">
      <c r="A26" s="27"/>
      <c r="B26" s="33" t="s">
        <v>134</v>
      </c>
      <c r="C26" s="33"/>
      <c r="D26" s="33"/>
      <c r="E26" s="121">
        <f>K19</f>
        <v>55.548124999999999</v>
      </c>
      <c r="F26" s="16">
        <f>L19</f>
        <v>21.127000000000002</v>
      </c>
      <c r="G26" s="27" t="s">
        <v>1</v>
      </c>
      <c r="H26" s="36" t="s">
        <v>135</v>
      </c>
      <c r="I26" s="25"/>
      <c r="J26" s="72" t="s">
        <v>136</v>
      </c>
      <c r="K26" s="13">
        <v>56</v>
      </c>
      <c r="L26" s="122">
        <v>21.167999999999999</v>
      </c>
      <c r="M26" s="77" t="s">
        <v>1</v>
      </c>
      <c r="N26" s="19" t="s">
        <v>177</v>
      </c>
      <c r="O26" s="147" t="s">
        <v>179</v>
      </c>
      <c r="P26" s="76"/>
      <c r="AM26" s="1" t="s">
        <v>169</v>
      </c>
      <c r="AR26" s="1" t="s">
        <v>116</v>
      </c>
      <c r="AS26" s="15">
        <f>AV26+AY26</f>
        <v>105</v>
      </c>
      <c r="AT26" s="16">
        <f>AW26+AZ26</f>
        <v>39.690000000000005</v>
      </c>
      <c r="AU26" s="1" t="s">
        <v>153</v>
      </c>
      <c r="AV26" s="15">
        <f>H40</f>
        <v>103</v>
      </c>
      <c r="AW26" s="16">
        <f>I40</f>
        <v>38.934000000000005</v>
      </c>
      <c r="AX26" s="17" t="s">
        <v>35</v>
      </c>
      <c r="AY26" s="18">
        <v>2</v>
      </c>
      <c r="AZ26" s="115">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2" t="s">
        <v>139</v>
      </c>
      <c r="K27" s="13">
        <v>58</v>
      </c>
      <c r="L27" s="127">
        <v>21.923999999999999</v>
      </c>
      <c r="M27" s="128" t="s">
        <v>1</v>
      </c>
      <c r="N27" s="13">
        <v>40</v>
      </c>
      <c r="O27" s="122">
        <v>15.12</v>
      </c>
      <c r="P27" s="77" t="s">
        <v>1</v>
      </c>
    </row>
    <row r="28" spans="1:59" ht="18.75" customHeight="1">
      <c r="A28" s="27"/>
      <c r="B28" s="33" t="s">
        <v>141</v>
      </c>
      <c r="C28" s="33"/>
      <c r="D28" s="33"/>
      <c r="E28" s="121">
        <f>AB19</f>
        <v>61.576249999999995</v>
      </c>
      <c r="F28" s="16">
        <f>AC19</f>
        <v>23.271999999999998</v>
      </c>
      <c r="G28" s="27" t="s">
        <v>1</v>
      </c>
      <c r="H28" s="36" t="s">
        <v>142</v>
      </c>
      <c r="I28" s="33"/>
      <c r="J28" s="72" t="s">
        <v>143</v>
      </c>
      <c r="K28" s="13">
        <v>61</v>
      </c>
      <c r="L28" s="127">
        <v>23.058</v>
      </c>
      <c r="M28" s="133" t="s">
        <v>1</v>
      </c>
      <c r="N28" s="134" t="s">
        <v>178</v>
      </c>
      <c r="O28" s="132"/>
      <c r="P28" s="131"/>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2" t="s">
        <v>146</v>
      </c>
      <c r="K29" s="13">
        <v>77</v>
      </c>
      <c r="L29" s="139">
        <v>29.106000000000002</v>
      </c>
      <c r="M29" s="128" t="s">
        <v>1</v>
      </c>
      <c r="N29" s="13">
        <v>38</v>
      </c>
      <c r="O29" s="122">
        <v>14.364000000000001</v>
      </c>
      <c r="P29" s="77" t="s">
        <v>1</v>
      </c>
      <c r="AM29" s="69" t="s">
        <v>117</v>
      </c>
      <c r="AN29" s="33"/>
      <c r="AO29" s="33"/>
      <c r="BB29" s="25"/>
      <c r="BD29" s="25"/>
      <c r="BG29" s="37"/>
    </row>
    <row r="30" spans="1:59" ht="18.75" customHeight="1">
      <c r="AM30" s="36" t="s">
        <v>154</v>
      </c>
      <c r="AN30" s="33"/>
      <c r="AO30" s="33"/>
      <c r="AP30" s="34">
        <v>165</v>
      </c>
      <c r="AQ30" s="116">
        <v>62.37</v>
      </c>
      <c r="AR30" s="37" t="s">
        <v>121</v>
      </c>
      <c r="AS30" s="34">
        <v>170</v>
      </c>
      <c r="AT30" s="116">
        <v>64.260000000000005</v>
      </c>
      <c r="AU30" s="37" t="s">
        <v>120</v>
      </c>
      <c r="AV30" s="34">
        <v>175</v>
      </c>
      <c r="AW30" s="116">
        <v>66.150000000000006</v>
      </c>
      <c r="AX30" s="37" t="s">
        <v>121</v>
      </c>
      <c r="AY30" s="34">
        <v>180</v>
      </c>
      <c r="AZ30" s="116">
        <v>68.040000000000006</v>
      </c>
      <c r="BA30" s="33" t="s">
        <v>120</v>
      </c>
      <c r="BB30" s="117">
        <v>185</v>
      </c>
      <c r="BC30" s="116">
        <v>69.930000000000007</v>
      </c>
      <c r="BD30" s="42" t="s">
        <v>121</v>
      </c>
      <c r="BE30" s="34">
        <v>190</v>
      </c>
      <c r="BF30" s="116">
        <v>71.819999999999993</v>
      </c>
      <c r="BG30" s="37" t="s">
        <v>121</v>
      </c>
    </row>
    <row r="31" spans="1:59" ht="18.75" customHeight="1">
      <c r="B31" s="6"/>
      <c r="C31" s="6"/>
      <c r="D31" s="6"/>
      <c r="E31" s="6"/>
      <c r="F31" s="6"/>
      <c r="I31" s="56"/>
      <c r="K31" s="6"/>
      <c r="M31" s="6"/>
      <c r="N31" s="56" t="s">
        <v>187</v>
      </c>
      <c r="O31" s="6"/>
      <c r="P31" s="6"/>
      <c r="AL31" s="11"/>
      <c r="AM31" s="36" t="s">
        <v>127</v>
      </c>
      <c r="AN31" s="33"/>
      <c r="AO31" s="33"/>
      <c r="AP31" s="34">
        <v>85</v>
      </c>
      <c r="AQ31" s="116">
        <v>32.130000000000003</v>
      </c>
      <c r="AR31" s="37" t="s">
        <v>120</v>
      </c>
      <c r="AS31" s="34">
        <v>87</v>
      </c>
      <c r="AT31" s="116">
        <v>32.886000000000003</v>
      </c>
      <c r="AU31" s="37" t="s">
        <v>120</v>
      </c>
      <c r="AV31" s="34">
        <v>90</v>
      </c>
      <c r="AW31" s="116">
        <v>34.020000000000003</v>
      </c>
      <c r="AX31" s="37" t="s">
        <v>120</v>
      </c>
      <c r="AY31" s="34">
        <v>92</v>
      </c>
      <c r="AZ31" s="116">
        <v>34.776000000000003</v>
      </c>
      <c r="BA31" s="25" t="s">
        <v>120</v>
      </c>
      <c r="BB31" s="34">
        <v>94</v>
      </c>
      <c r="BC31" s="116">
        <v>35.531999999999996</v>
      </c>
      <c r="BD31" s="37" t="s">
        <v>120</v>
      </c>
      <c r="BE31" s="34">
        <v>100</v>
      </c>
      <c r="BF31" s="116">
        <v>37.799999999999997</v>
      </c>
      <c r="BG31" s="37" t="s">
        <v>120</v>
      </c>
    </row>
    <row r="32" spans="1:59" ht="18.75" customHeight="1">
      <c r="D32" s="6"/>
      <c r="K32" s="155" t="s">
        <v>176</v>
      </c>
      <c r="L32" s="6"/>
      <c r="M32" s="6"/>
      <c r="AM32" s="119" t="s">
        <v>149</v>
      </c>
      <c r="AN32" s="25"/>
      <c r="AO32" s="25"/>
      <c r="AP32" s="34">
        <f>(AP30-AP31)-D46</f>
        <v>3</v>
      </c>
      <c r="AQ32" s="24">
        <f>(AQ30-AQ31)-E46</f>
        <v>1.1339999999999932</v>
      </c>
      <c r="AR32" s="37" t="s">
        <v>1</v>
      </c>
      <c r="AS32" s="34">
        <f>(AS30-AS31)-D46</f>
        <v>6</v>
      </c>
      <c r="AT32" s="24">
        <f>(AT30-AT31)-E46</f>
        <v>2.2680000000000007</v>
      </c>
      <c r="AU32" s="37" t="s">
        <v>1</v>
      </c>
      <c r="AV32" s="34">
        <f>(AV30-AV31)-D46</f>
        <v>8</v>
      </c>
      <c r="AW32" s="24">
        <f>(AW30-AW31)-E46</f>
        <v>3.0240000000000009</v>
      </c>
      <c r="AX32" s="37" t="s">
        <v>1</v>
      </c>
      <c r="AY32" s="34">
        <f>(AY30-AY31)-D46</f>
        <v>11</v>
      </c>
      <c r="AZ32" s="116">
        <f>(AZ30-AZ31)-E46</f>
        <v>4.1580000000000013</v>
      </c>
      <c r="BA32" s="33" t="s">
        <v>1</v>
      </c>
      <c r="BB32" s="34">
        <f>(BB30-BB31)-D46</f>
        <v>14</v>
      </c>
      <c r="BC32" s="24">
        <f>(BC30-BC31)-E46</f>
        <v>5.2920000000000087</v>
      </c>
      <c r="BD32" s="37" t="s">
        <v>1</v>
      </c>
      <c r="BE32" s="34">
        <f>(BE30-BE31)-D46</f>
        <v>13</v>
      </c>
      <c r="BF32" s="24">
        <f>(BF30-BF31)-E46</f>
        <v>4.9139999999999944</v>
      </c>
      <c r="BG32" s="37" t="s">
        <v>1</v>
      </c>
    </row>
    <row r="34" spans="1:51" ht="18.75" customHeight="1">
      <c r="B34" s="21" t="s">
        <v>185</v>
      </c>
      <c r="F34" s="1" t="s">
        <v>170</v>
      </c>
      <c r="P34" s="1" t="s">
        <v>171</v>
      </c>
    </row>
    <row r="35" spans="1:51" ht="18.75" customHeight="1">
      <c r="AM35" s="69" t="s">
        <v>118</v>
      </c>
      <c r="AN35" s="33"/>
      <c r="AO35" s="33"/>
      <c r="AP35" s="33"/>
      <c r="AQ35" s="33"/>
      <c r="AR35" s="37"/>
      <c r="AT35" s="27"/>
      <c r="AU35" s="69" t="s">
        <v>119</v>
      </c>
      <c r="AV35" s="33"/>
      <c r="AW35" s="95"/>
      <c r="AX35" s="96"/>
      <c r="AY35" s="76"/>
    </row>
    <row r="36" spans="1:51" ht="18.75" customHeight="1">
      <c r="B36" s="25"/>
      <c r="C36" s="25"/>
      <c r="D36" s="25"/>
      <c r="E36" s="25"/>
      <c r="F36" s="25"/>
      <c r="G36" s="25"/>
      <c r="H36" s="25"/>
      <c r="I36" s="25"/>
      <c r="J36" s="25"/>
      <c r="K36" s="25"/>
      <c r="L36" s="25"/>
      <c r="M36" s="25"/>
      <c r="N36" s="25"/>
      <c r="O36" s="25"/>
      <c r="R36" s="25"/>
      <c r="S36" s="25"/>
      <c r="T36" s="25"/>
      <c r="AM36" s="81" t="s">
        <v>122</v>
      </c>
      <c r="AN36" s="34">
        <f>(B23+13.2)*0.3</f>
        <v>133.32</v>
      </c>
      <c r="AO36" s="24">
        <f>(C23+5)*0.3</f>
        <v>50.4</v>
      </c>
      <c r="AP36" s="33" t="s">
        <v>123</v>
      </c>
      <c r="AQ36" s="33"/>
      <c r="AR36" s="37"/>
      <c r="AS36" s="29"/>
      <c r="AT36" s="27"/>
      <c r="AU36" s="1" t="s">
        <v>175</v>
      </c>
      <c r="AW36" s="13">
        <v>100</v>
      </c>
      <c r="AX36" s="122">
        <v>37.799999999999997</v>
      </c>
      <c r="AY36" s="77" t="s">
        <v>1</v>
      </c>
    </row>
    <row r="37" spans="1:51" ht="18.75" customHeight="1">
      <c r="B37" s="70" t="s">
        <v>2</v>
      </c>
      <c r="C37" s="42"/>
      <c r="D37" s="75" t="s">
        <v>3</v>
      </c>
      <c r="E37" s="120"/>
      <c r="F37" s="75" t="s">
        <v>17</v>
      </c>
      <c r="G37" s="120"/>
      <c r="H37" s="25" t="s">
        <v>8</v>
      </c>
      <c r="I37" s="42"/>
      <c r="J37" s="75" t="s">
        <v>12</v>
      </c>
      <c r="K37" s="120"/>
      <c r="L37" s="75" t="s">
        <v>13</v>
      </c>
      <c r="M37" s="120"/>
      <c r="N37" s="75" t="s">
        <v>14</v>
      </c>
      <c r="O37" s="120"/>
      <c r="P37" s="71" t="s">
        <v>15</v>
      </c>
      <c r="Q37" s="76"/>
      <c r="R37" s="71" t="s">
        <v>132</v>
      </c>
      <c r="S37" s="96"/>
      <c r="T37" s="76"/>
      <c r="AM37" s="81" t="s">
        <v>125</v>
      </c>
      <c r="AN37" s="34">
        <f>(B23*0.83)/2</f>
        <v>178.94799999999998</v>
      </c>
      <c r="AO37" s="24">
        <f>(C23*0.83)/2</f>
        <v>67.644999999999996</v>
      </c>
      <c r="AP37" s="33" t="s">
        <v>126</v>
      </c>
      <c r="AQ37" s="33"/>
      <c r="AR37" s="37"/>
      <c r="AS37" s="29"/>
      <c r="AU37" s="36" t="s">
        <v>124</v>
      </c>
      <c r="AV37" s="33"/>
      <c r="AW37" s="140">
        <f>D46+13</f>
        <v>90</v>
      </c>
      <c r="AX37" s="38">
        <f>E46+4.914</f>
        <v>34.020000000000003</v>
      </c>
      <c r="AY37" s="42" t="s">
        <v>1</v>
      </c>
    </row>
    <row r="38" spans="1:51" ht="18.75" customHeight="1">
      <c r="A38" s="27"/>
      <c r="B38" s="34">
        <f>B40-D38-D40</f>
        <v>432</v>
      </c>
      <c r="C38" s="16">
        <f>C40-E38-E40</f>
        <v>163.29600000000002</v>
      </c>
      <c r="D38" s="13">
        <v>5</v>
      </c>
      <c r="E38" s="14">
        <v>1.89</v>
      </c>
      <c r="F38" s="13">
        <v>23</v>
      </c>
      <c r="G38" s="14">
        <v>8.6940000000000008</v>
      </c>
      <c r="H38" s="123">
        <f>D46</f>
        <v>77</v>
      </c>
      <c r="I38" s="16">
        <f>E46</f>
        <v>29.106000000000002</v>
      </c>
      <c r="J38" s="13">
        <f>H40</f>
        <v>103</v>
      </c>
      <c r="K38" s="14">
        <f>I40+0</f>
        <v>38.934000000000005</v>
      </c>
      <c r="L38" s="13">
        <v>25</v>
      </c>
      <c r="M38" s="124">
        <v>9.4499999999999993</v>
      </c>
      <c r="N38" s="13">
        <v>60</v>
      </c>
      <c r="O38" s="124">
        <v>22.68</v>
      </c>
      <c r="P38" s="125">
        <v>35</v>
      </c>
      <c r="Q38" s="124">
        <v>13.23</v>
      </c>
      <c r="R38" s="18">
        <v>130</v>
      </c>
      <c r="S38" s="122">
        <v>49.14</v>
      </c>
      <c r="T38" s="77" t="s">
        <v>1</v>
      </c>
      <c r="AM38" s="28" t="s">
        <v>128</v>
      </c>
      <c r="AN38" s="117">
        <f>(AN37+5.3)/2</f>
        <v>92.123999999999995</v>
      </c>
      <c r="AO38" s="38">
        <f>(AO37+2)/2</f>
        <v>34.822499999999998</v>
      </c>
      <c r="AP38" s="25" t="s">
        <v>129</v>
      </c>
      <c r="AQ38" s="25"/>
      <c r="AR38" s="42"/>
      <c r="AS38" s="29"/>
      <c r="AT38" s="27"/>
      <c r="AU38" s="1" t="s">
        <v>127</v>
      </c>
      <c r="AW38" s="118">
        <f>AW36-3</f>
        <v>97</v>
      </c>
      <c r="AX38" s="24">
        <f>AX36-1.134</f>
        <v>36.665999999999997</v>
      </c>
      <c r="AY38" s="37" t="s">
        <v>1</v>
      </c>
    </row>
    <row r="39" spans="1:51" ht="18.75" customHeight="1">
      <c r="A39" s="27"/>
      <c r="B39" s="73" t="s">
        <v>6</v>
      </c>
      <c r="C39" s="76"/>
      <c r="D39" s="129" t="s">
        <v>7</v>
      </c>
      <c r="E39" s="130"/>
      <c r="F39" s="74" t="s">
        <v>4</v>
      </c>
      <c r="G39" s="131"/>
      <c r="H39" s="71" t="s">
        <v>9</v>
      </c>
      <c r="I39" s="76"/>
      <c r="J39" s="74" t="s">
        <v>10</v>
      </c>
      <c r="K39" s="131"/>
      <c r="L39" s="74" t="s">
        <v>11</v>
      </c>
      <c r="M39" s="131"/>
      <c r="N39" s="74" t="s">
        <v>16</v>
      </c>
      <c r="O39" s="131"/>
      <c r="P39" s="75" t="s">
        <v>19</v>
      </c>
      <c r="Q39" s="131"/>
      <c r="R39" s="1" t="s">
        <v>133</v>
      </c>
      <c r="S39" s="20"/>
      <c r="T39" s="131"/>
      <c r="AI39" s="6"/>
      <c r="AJ39" s="6"/>
      <c r="AK39" s="6"/>
      <c r="AT39" s="27"/>
      <c r="AU39" s="33" t="s">
        <v>130</v>
      </c>
      <c r="AV39" s="33"/>
      <c r="AW39" s="118">
        <f>AW38+AW37</f>
        <v>187</v>
      </c>
      <c r="AX39" s="24">
        <f>AX38+AX37</f>
        <v>70.686000000000007</v>
      </c>
      <c r="AY39" s="37" t="s">
        <v>1</v>
      </c>
    </row>
    <row r="40" spans="1:51" ht="18.75" customHeight="1">
      <c r="A40" s="17"/>
      <c r="B40" s="13">
        <v>442</v>
      </c>
      <c r="C40" s="124">
        <v>167.07599999999999</v>
      </c>
      <c r="D40" s="13">
        <v>5</v>
      </c>
      <c r="E40" s="135">
        <v>1.89</v>
      </c>
      <c r="F40" s="136">
        <v>180</v>
      </c>
      <c r="G40" s="137">
        <v>68.040000000000006</v>
      </c>
      <c r="H40" s="13">
        <f>F40-H38</f>
        <v>103</v>
      </c>
      <c r="I40" s="124">
        <f>G40-I38</f>
        <v>38.934000000000005</v>
      </c>
      <c r="J40" s="136">
        <v>140</v>
      </c>
      <c r="K40" s="138">
        <v>52.92</v>
      </c>
      <c r="L40" s="125">
        <v>60</v>
      </c>
      <c r="M40" s="126">
        <v>22.68</v>
      </c>
      <c r="N40" s="125">
        <v>60</v>
      </c>
      <c r="O40" s="126">
        <v>22.68</v>
      </c>
      <c r="P40" s="13">
        <v>215</v>
      </c>
      <c r="Q40" s="124">
        <v>81.27</v>
      </c>
      <c r="R40" s="18">
        <v>105</v>
      </c>
      <c r="S40" s="127">
        <v>39.69</v>
      </c>
      <c r="T40" s="77" t="s">
        <v>1</v>
      </c>
    </row>
    <row r="41" spans="1:51" ht="18.75" customHeight="1">
      <c r="L41" s="1" t="s">
        <v>147</v>
      </c>
      <c r="T41" s="6"/>
    </row>
    <row r="42" spans="1:51" ht="18.75" customHeight="1">
      <c r="A42" s="6"/>
      <c r="P42" s="6"/>
      <c r="Q42" s="6"/>
      <c r="R42" s="6"/>
      <c r="S42" s="6"/>
      <c r="T42" s="6"/>
      <c r="V42" s="6"/>
      <c r="W42" s="6"/>
      <c r="X42" s="6"/>
      <c r="Y42" s="6"/>
      <c r="Z42" s="6"/>
      <c r="AU42" s="11"/>
      <c r="AV42" s="11"/>
    </row>
    <row r="43" spans="1:51" ht="18.75" customHeight="1">
      <c r="A43" s="6"/>
      <c r="O43" s="1" t="s">
        <v>172</v>
      </c>
      <c r="P43" s="6"/>
      <c r="Q43" s="6"/>
      <c r="R43" s="6"/>
      <c r="S43" s="6"/>
      <c r="T43" s="6"/>
      <c r="X43" s="6"/>
      <c r="Y43" s="6"/>
      <c r="Z43" s="6"/>
      <c r="AB43" s="6"/>
      <c r="AC43" s="6"/>
    </row>
    <row r="44" spans="1:51" ht="18.75" customHeight="1">
      <c r="B44" s="25"/>
      <c r="C44" s="25"/>
      <c r="D44" s="25"/>
      <c r="E44" s="25"/>
      <c r="F44" s="25"/>
      <c r="G44" s="25"/>
      <c r="H44" s="25"/>
    </row>
    <row r="45" spans="1:51" ht="18.75" customHeight="1">
      <c r="A45" s="27"/>
      <c r="B45" s="1" t="s">
        <v>21</v>
      </c>
      <c r="C45" s="143"/>
      <c r="D45" s="94" t="s">
        <v>131</v>
      </c>
      <c r="E45" s="20"/>
      <c r="F45" s="20"/>
      <c r="G45" s="145" t="s">
        <v>23</v>
      </c>
      <c r="H45" s="94"/>
      <c r="I45" s="145" t="s">
        <v>27</v>
      </c>
      <c r="J45" s="94"/>
    </row>
    <row r="46" spans="1:51" ht="18.75" customHeight="1">
      <c r="B46" s="118">
        <f>K29</f>
        <v>77</v>
      </c>
      <c r="C46" s="31">
        <f>L29</f>
        <v>29.106000000000002</v>
      </c>
      <c r="D46" s="35">
        <f>B48</f>
        <v>77</v>
      </c>
      <c r="E46" s="141">
        <f>C48</f>
        <v>29.106000000000002</v>
      </c>
      <c r="F46" s="25" t="s">
        <v>1</v>
      </c>
      <c r="G46" s="34">
        <f>K27</f>
        <v>58</v>
      </c>
      <c r="H46" s="31">
        <f>L27</f>
        <v>21.923999999999999</v>
      </c>
      <c r="I46" s="35">
        <f>N27</f>
        <v>40</v>
      </c>
      <c r="J46" s="79">
        <f>O27</f>
        <v>15.12</v>
      </c>
    </row>
    <row r="47" spans="1:51" ht="18.75" customHeight="1">
      <c r="B47" s="36" t="s">
        <v>140</v>
      </c>
      <c r="C47" s="81"/>
      <c r="D47" s="142" t="s">
        <v>25</v>
      </c>
      <c r="G47" s="36" t="s">
        <v>26</v>
      </c>
      <c r="H47" s="37"/>
      <c r="I47" s="36" t="s">
        <v>28</v>
      </c>
      <c r="J47" s="37"/>
    </row>
    <row r="48" spans="1:51" ht="18.75" customHeight="1">
      <c r="B48" s="140">
        <f>B46</f>
        <v>77</v>
      </c>
      <c r="C48" s="144">
        <f>C46</f>
        <v>29.106000000000002</v>
      </c>
      <c r="D48" s="34">
        <f>K28</f>
        <v>61</v>
      </c>
      <c r="E48" s="24">
        <f>L28</f>
        <v>23.058</v>
      </c>
      <c r="F48" s="37" t="s">
        <v>1</v>
      </c>
      <c r="G48" s="34">
        <f>K26</f>
        <v>56</v>
      </c>
      <c r="H48" s="79">
        <f>L26</f>
        <v>21.167999999999999</v>
      </c>
      <c r="I48" s="146">
        <f>N29</f>
        <v>38</v>
      </c>
      <c r="J48" s="79">
        <f>O29</f>
        <v>14.364000000000001</v>
      </c>
    </row>
    <row r="49" spans="1:29" ht="18.75" customHeight="1">
      <c r="A49" s="6"/>
      <c r="K49" s="6"/>
      <c r="P49" s="6"/>
      <c r="AC49" s="6"/>
    </row>
    <row r="51" spans="1:29" ht="18.75" customHeight="1">
      <c r="B51" s="21" t="s">
        <v>186</v>
      </c>
    </row>
    <row r="52" spans="1:29" ht="18.75" customHeight="1">
      <c r="B52" s="2" t="s">
        <v>63</v>
      </c>
      <c r="G52" s="25"/>
      <c r="H52" s="25"/>
      <c r="I52" s="25"/>
      <c r="J52" s="25"/>
    </row>
    <row r="53" spans="1:29" ht="18.75" customHeight="1">
      <c r="B53" s="3" t="s">
        <v>2</v>
      </c>
      <c r="C53" s="4"/>
      <c r="D53" s="148"/>
      <c r="E53" s="4" t="s">
        <v>3</v>
      </c>
      <c r="F53" s="4"/>
      <c r="G53" s="149"/>
      <c r="H53" s="6" t="s">
        <v>4</v>
      </c>
      <c r="I53" s="6"/>
      <c r="J53" s="7"/>
    </row>
    <row r="54" spans="1:29" ht="18.75" customHeight="1">
      <c r="B54" s="34">
        <f>B38</f>
        <v>432</v>
      </c>
      <c r="C54" s="24">
        <f>C38</f>
        <v>163.29600000000002</v>
      </c>
      <c r="D54" s="148" t="s">
        <v>1</v>
      </c>
      <c r="E54" s="35">
        <f>D38</f>
        <v>5</v>
      </c>
      <c r="F54" s="24">
        <f>E38</f>
        <v>1.89</v>
      </c>
      <c r="G54" s="148" t="s">
        <v>5</v>
      </c>
      <c r="H54" s="35">
        <f>F40</f>
        <v>180</v>
      </c>
      <c r="I54" s="24">
        <f>G40</f>
        <v>68.040000000000006</v>
      </c>
      <c r="J54" s="8" t="s">
        <v>5</v>
      </c>
    </row>
    <row r="55" spans="1:29" ht="18.75" customHeight="1">
      <c r="A55" s="27"/>
      <c r="B55" s="36" t="s">
        <v>6</v>
      </c>
      <c r="C55" s="33"/>
      <c r="D55" s="32"/>
      <c r="E55" s="1" t="s">
        <v>7</v>
      </c>
      <c r="F55" s="3"/>
      <c r="G55" s="148"/>
      <c r="H55" s="4" t="s">
        <v>8</v>
      </c>
      <c r="I55" s="4"/>
      <c r="J55" s="8"/>
    </row>
    <row r="56" spans="1:29" ht="18.75" customHeight="1">
      <c r="A56" s="27"/>
      <c r="B56" s="34">
        <f>B40</f>
        <v>442</v>
      </c>
      <c r="C56" s="24">
        <f>C40</f>
        <v>167.07599999999999</v>
      </c>
      <c r="D56" s="32" t="s">
        <v>5</v>
      </c>
      <c r="E56" s="35">
        <f>D40</f>
        <v>5</v>
      </c>
      <c r="F56" s="24">
        <f>E40</f>
        <v>1.89</v>
      </c>
      <c r="G56" s="148" t="s">
        <v>5</v>
      </c>
      <c r="H56" s="35">
        <f>H38</f>
        <v>77</v>
      </c>
      <c r="I56" s="24">
        <f>I38</f>
        <v>29.106000000000002</v>
      </c>
      <c r="J56" s="8" t="s">
        <v>5</v>
      </c>
    </row>
    <row r="57" spans="1:29" ht="18.75" customHeight="1">
      <c r="A57" s="27"/>
      <c r="B57" s="1" t="s">
        <v>9</v>
      </c>
      <c r="D57" s="39"/>
      <c r="E57" s="1" t="s">
        <v>10</v>
      </c>
      <c r="F57" s="33"/>
      <c r="G57" s="32"/>
      <c r="H57" s="1" t="s">
        <v>11</v>
      </c>
      <c r="J57" s="37"/>
    </row>
    <row r="58" spans="1:29" ht="18.75" customHeight="1">
      <c r="A58" s="27"/>
      <c r="B58" s="34">
        <f>H40</f>
        <v>103</v>
      </c>
      <c r="C58" s="24">
        <f>I40</f>
        <v>38.934000000000005</v>
      </c>
      <c r="D58" s="148" t="s">
        <v>5</v>
      </c>
      <c r="E58" s="35">
        <f>J40</f>
        <v>140</v>
      </c>
      <c r="F58" s="38">
        <f>K40</f>
        <v>52.92</v>
      </c>
      <c r="G58" s="39" t="s">
        <v>1</v>
      </c>
      <c r="H58" s="35">
        <f>L40</f>
        <v>60</v>
      </c>
      <c r="I58" s="24">
        <f>M40</f>
        <v>22.68</v>
      </c>
      <c r="J58" s="8" t="s">
        <v>5</v>
      </c>
    </row>
    <row r="59" spans="1:29" ht="18.75" customHeight="1">
      <c r="A59" s="27"/>
      <c r="B59" s="4" t="s">
        <v>12</v>
      </c>
      <c r="C59" s="4"/>
      <c r="D59" s="148"/>
      <c r="E59" s="4" t="s">
        <v>13</v>
      </c>
      <c r="F59" s="4"/>
      <c r="G59" s="148"/>
      <c r="H59" s="4" t="s">
        <v>14</v>
      </c>
      <c r="I59" s="4"/>
      <c r="J59" s="8"/>
    </row>
    <row r="60" spans="1:29" ht="18.75" customHeight="1">
      <c r="A60" s="27"/>
      <c r="B60" s="34">
        <f>J38</f>
        <v>103</v>
      </c>
      <c r="C60" s="24">
        <f>K38</f>
        <v>38.934000000000005</v>
      </c>
      <c r="D60" s="148" t="s">
        <v>5</v>
      </c>
      <c r="E60" s="35">
        <f>L38</f>
        <v>25</v>
      </c>
      <c r="F60" s="24">
        <f>M38</f>
        <v>9.4499999999999993</v>
      </c>
      <c r="G60" s="148" t="s">
        <v>5</v>
      </c>
      <c r="H60" s="35">
        <f>N38</f>
        <v>60</v>
      </c>
      <c r="I60" s="24">
        <f>O38</f>
        <v>22.68</v>
      </c>
      <c r="J60" s="8" t="s">
        <v>5</v>
      </c>
    </row>
    <row r="61" spans="1:29" ht="18.75" customHeight="1">
      <c r="A61" s="27"/>
      <c r="B61" s="4" t="s">
        <v>15</v>
      </c>
      <c r="C61" s="4"/>
      <c r="D61" s="148"/>
      <c r="E61" s="4" t="s">
        <v>16</v>
      </c>
      <c r="F61" s="4"/>
      <c r="G61" s="148"/>
      <c r="H61" s="4" t="s">
        <v>17</v>
      </c>
      <c r="I61" s="4"/>
      <c r="J61" s="8"/>
    </row>
    <row r="62" spans="1:29" ht="18.75" customHeight="1">
      <c r="A62" s="27"/>
      <c r="B62" s="34">
        <f>P38</f>
        <v>35</v>
      </c>
      <c r="C62" s="24">
        <f>Q38</f>
        <v>13.23</v>
      </c>
      <c r="D62" s="148" t="s">
        <v>5</v>
      </c>
      <c r="E62" s="35">
        <f>N40</f>
        <v>60</v>
      </c>
      <c r="F62" s="24">
        <f>O40</f>
        <v>22.68</v>
      </c>
      <c r="G62" s="148" t="s">
        <v>5</v>
      </c>
      <c r="H62" s="35">
        <f>F38</f>
        <v>23</v>
      </c>
      <c r="I62" s="24">
        <f>G38</f>
        <v>8.6940000000000008</v>
      </c>
      <c r="J62" s="8" t="s">
        <v>5</v>
      </c>
    </row>
    <row r="63" spans="1:29" ht="18.75" customHeight="1">
      <c r="A63" s="27"/>
      <c r="B63" s="4" t="s">
        <v>18</v>
      </c>
      <c r="C63" s="3"/>
      <c r="D63" s="148"/>
      <c r="E63" s="4" t="s">
        <v>19</v>
      </c>
      <c r="F63" s="4"/>
      <c r="G63" s="148"/>
      <c r="H63" s="4" t="s">
        <v>20</v>
      </c>
      <c r="I63" s="4"/>
      <c r="J63" s="8"/>
    </row>
    <row r="64" spans="1:29" ht="18.75" customHeight="1">
      <c r="A64" s="27"/>
      <c r="B64" s="34">
        <f>R40</f>
        <v>105</v>
      </c>
      <c r="C64" s="24">
        <f>S40</f>
        <v>39.69</v>
      </c>
      <c r="D64" s="149" t="s">
        <v>1</v>
      </c>
      <c r="E64" s="35">
        <f>P40</f>
        <v>215</v>
      </c>
      <c r="F64" s="24">
        <f>Q40</f>
        <v>81.27</v>
      </c>
      <c r="G64" s="149" t="s">
        <v>5</v>
      </c>
      <c r="H64" s="35">
        <f>R38</f>
        <v>130</v>
      </c>
      <c r="I64" s="24">
        <f>S38</f>
        <v>49.14</v>
      </c>
      <c r="J64" s="8" t="s">
        <v>5</v>
      </c>
    </row>
    <row r="65" spans="1:23" ht="18.75" customHeight="1">
      <c r="A65" s="27"/>
      <c r="B65" s="1" t="s">
        <v>21</v>
      </c>
      <c r="D65" s="148"/>
      <c r="E65" s="4" t="s">
        <v>22</v>
      </c>
      <c r="F65" s="4"/>
      <c r="G65" s="148"/>
      <c r="H65" s="4" t="s">
        <v>23</v>
      </c>
      <c r="I65" s="4"/>
      <c r="J65" s="8"/>
    </row>
    <row r="66" spans="1:23" ht="18.75" customHeight="1">
      <c r="A66" s="27"/>
      <c r="B66" s="34">
        <f>B46</f>
        <v>77</v>
      </c>
      <c r="C66" s="24">
        <f>C46</f>
        <v>29.106000000000002</v>
      </c>
      <c r="D66" s="148" t="s">
        <v>5</v>
      </c>
      <c r="E66" s="35">
        <f>D46</f>
        <v>77</v>
      </c>
      <c r="F66" s="24">
        <f>E46</f>
        <v>29.106000000000002</v>
      </c>
      <c r="G66" s="148" t="s">
        <v>1</v>
      </c>
      <c r="H66" s="35">
        <f>G46</f>
        <v>58</v>
      </c>
      <c r="I66" s="24">
        <f>H46</f>
        <v>21.923999999999999</v>
      </c>
      <c r="J66" s="8" t="s">
        <v>5</v>
      </c>
    </row>
    <row r="67" spans="1:23" ht="18.75" customHeight="1">
      <c r="A67" s="27"/>
      <c r="B67" s="4" t="s">
        <v>24</v>
      </c>
      <c r="C67" s="4"/>
      <c r="D67" s="148"/>
      <c r="E67" s="4" t="s">
        <v>25</v>
      </c>
      <c r="F67" s="4"/>
      <c r="G67" s="148"/>
      <c r="H67" s="9" t="s">
        <v>26</v>
      </c>
      <c r="I67" s="9"/>
      <c r="J67" s="10"/>
    </row>
    <row r="68" spans="1:23" ht="18.75" customHeight="1">
      <c r="A68" s="27"/>
      <c r="B68" s="34">
        <f>B48</f>
        <v>77</v>
      </c>
      <c r="C68" s="24">
        <f>C48</f>
        <v>29.106000000000002</v>
      </c>
      <c r="D68" s="148" t="s">
        <v>1</v>
      </c>
      <c r="E68" s="35">
        <f>D48</f>
        <v>61</v>
      </c>
      <c r="F68" s="24">
        <f>E48</f>
        <v>23.058</v>
      </c>
      <c r="G68" s="148" t="s">
        <v>5</v>
      </c>
      <c r="H68" s="35">
        <f>G48</f>
        <v>56</v>
      </c>
      <c r="I68" s="24">
        <f>H48</f>
        <v>21.167999999999999</v>
      </c>
      <c r="J68" s="8" t="s">
        <v>5</v>
      </c>
    </row>
    <row r="69" spans="1:23" ht="18.75" customHeight="1">
      <c r="A69" s="27"/>
      <c r="B69" s="4" t="s">
        <v>27</v>
      </c>
      <c r="C69" s="4"/>
      <c r="D69" s="148"/>
      <c r="E69" s="4" t="s">
        <v>28</v>
      </c>
      <c r="F69" s="4"/>
      <c r="G69" s="148"/>
      <c r="H69" s="153"/>
      <c r="I69" s="153"/>
      <c r="J69" s="153"/>
    </row>
    <row r="70" spans="1:23" ht="18.75" customHeight="1">
      <c r="B70" s="34">
        <f>I46</f>
        <v>40</v>
      </c>
      <c r="C70" s="24">
        <f>J46</f>
        <v>15.12</v>
      </c>
      <c r="D70" s="148" t="s">
        <v>5</v>
      </c>
      <c r="E70" s="34">
        <f>I48</f>
        <v>38</v>
      </c>
      <c r="F70" s="24">
        <f>J48</f>
        <v>14.364000000000001</v>
      </c>
      <c r="G70" s="148" t="s">
        <v>5</v>
      </c>
      <c r="H70" s="6"/>
      <c r="I70" s="6"/>
      <c r="J70" s="6"/>
    </row>
    <row r="71" spans="1:23" ht="18.75" customHeight="1">
      <c r="E71" s="153"/>
      <c r="F71" s="153"/>
      <c r="G71" s="153"/>
      <c r="H71" s="6"/>
      <c r="I71" s="6"/>
      <c r="J71" s="6"/>
    </row>
    <row r="73" spans="1:23" ht="18.75" customHeight="1">
      <c r="B73" s="2" t="s">
        <v>29</v>
      </c>
      <c r="D73" s="1" t="s">
        <v>32</v>
      </c>
      <c r="H73" s="25"/>
      <c r="I73" s="25"/>
      <c r="M73" s="2" t="s">
        <v>30</v>
      </c>
      <c r="O73" s="1" t="s">
        <v>31</v>
      </c>
      <c r="R73" s="25"/>
      <c r="S73" s="25"/>
      <c r="T73" s="25"/>
    </row>
    <row r="74" spans="1:23" ht="18.75" customHeight="1">
      <c r="B74" s="3" t="s">
        <v>2</v>
      </c>
      <c r="C74" s="4"/>
      <c r="D74" s="148"/>
      <c r="E74" s="4" t="s">
        <v>3</v>
      </c>
      <c r="F74" s="4"/>
      <c r="G74" s="148"/>
      <c r="H74" s="6" t="s">
        <v>4</v>
      </c>
      <c r="I74" s="6"/>
      <c r="J74" s="7"/>
      <c r="M74" s="3" t="s">
        <v>2</v>
      </c>
      <c r="N74" s="4"/>
      <c r="O74" s="4"/>
      <c r="P74" s="5" t="s">
        <v>3</v>
      </c>
      <c r="Q74" s="4"/>
      <c r="R74" s="148"/>
      <c r="S74" s="6" t="s">
        <v>4</v>
      </c>
      <c r="T74" s="6"/>
      <c r="U74" s="7"/>
    </row>
    <row r="75" spans="1:23" ht="18.75" customHeight="1">
      <c r="B75" s="34">
        <v>400</v>
      </c>
      <c r="C75" s="24">
        <v>151.19999999999999</v>
      </c>
      <c r="D75" s="148" t="s">
        <v>1</v>
      </c>
      <c r="E75" s="35">
        <v>5</v>
      </c>
      <c r="F75" s="24">
        <v>1.89</v>
      </c>
      <c r="G75" s="148" t="s">
        <v>5</v>
      </c>
      <c r="H75" s="35">
        <v>165</v>
      </c>
      <c r="I75" s="24">
        <v>62.37</v>
      </c>
      <c r="J75" s="8" t="s">
        <v>5</v>
      </c>
      <c r="M75" s="34">
        <v>420</v>
      </c>
      <c r="N75" s="24">
        <v>158.76</v>
      </c>
      <c r="O75" s="148" t="s">
        <v>1</v>
      </c>
      <c r="P75" s="35">
        <v>5</v>
      </c>
      <c r="Q75" s="24">
        <v>1.89</v>
      </c>
      <c r="R75" s="148" t="s">
        <v>5</v>
      </c>
      <c r="S75" s="35">
        <v>175</v>
      </c>
      <c r="T75" s="24">
        <v>66.150000000000006</v>
      </c>
      <c r="U75" s="8" t="s">
        <v>5</v>
      </c>
    </row>
    <row r="76" spans="1:23" ht="18.75" customHeight="1">
      <c r="A76" s="27"/>
      <c r="B76" s="36" t="s">
        <v>6</v>
      </c>
      <c r="C76" s="33"/>
      <c r="D76" s="32"/>
      <c r="E76" s="1" t="s">
        <v>7</v>
      </c>
      <c r="F76" s="3"/>
      <c r="G76" s="148"/>
      <c r="H76" s="4" t="s">
        <v>8</v>
      </c>
      <c r="I76" s="4"/>
      <c r="J76" s="8"/>
      <c r="L76" s="27"/>
      <c r="M76" s="36" t="s">
        <v>6</v>
      </c>
      <c r="N76" s="33"/>
      <c r="O76" s="32"/>
      <c r="P76" s="1" t="s">
        <v>7</v>
      </c>
      <c r="Q76" s="3"/>
      <c r="R76" s="148"/>
      <c r="S76" s="4" t="s">
        <v>8</v>
      </c>
      <c r="T76" s="4"/>
      <c r="U76" s="8"/>
    </row>
    <row r="77" spans="1:23" ht="18.75" customHeight="1">
      <c r="A77" s="27"/>
      <c r="B77" s="34">
        <f>B75+E75+E77</f>
        <v>410</v>
      </c>
      <c r="C77" s="24">
        <f>C75+F75+F77</f>
        <v>154.97999999999996</v>
      </c>
      <c r="D77" s="39" t="s">
        <v>5</v>
      </c>
      <c r="E77" s="35">
        <v>5</v>
      </c>
      <c r="F77" s="24">
        <v>1.89</v>
      </c>
      <c r="G77" s="148" t="s">
        <v>5</v>
      </c>
      <c r="H77" s="35">
        <f>H75-B81</f>
        <v>80</v>
      </c>
      <c r="I77" s="24">
        <f>I75-C81</f>
        <v>30.239999999999995</v>
      </c>
      <c r="J77" s="8" t="s">
        <v>5</v>
      </c>
      <c r="L77" s="27"/>
      <c r="M77" s="34">
        <f>M75+P75+P77</f>
        <v>430</v>
      </c>
      <c r="N77" s="24">
        <f>N75+Q75+Q77</f>
        <v>162.53999999999996</v>
      </c>
      <c r="O77" s="32" t="s">
        <v>5</v>
      </c>
      <c r="P77" s="35">
        <v>5</v>
      </c>
      <c r="Q77" s="24">
        <v>1.89</v>
      </c>
      <c r="R77" s="148" t="s">
        <v>5</v>
      </c>
      <c r="S77" s="35">
        <f>S75-M81</f>
        <v>85</v>
      </c>
      <c r="T77" s="24">
        <f>T75-N81</f>
        <v>32.130000000000003</v>
      </c>
      <c r="U77" s="8" t="s">
        <v>5</v>
      </c>
    </row>
    <row r="78" spans="1:23" ht="18.75" customHeight="1">
      <c r="A78" s="27"/>
      <c r="B78" s="1" t="s">
        <v>9</v>
      </c>
      <c r="D78" s="39"/>
      <c r="E78" s="1" t="s">
        <v>10</v>
      </c>
      <c r="F78" s="33"/>
      <c r="G78" s="32"/>
      <c r="H78" s="1" t="s">
        <v>11</v>
      </c>
      <c r="J78" s="37"/>
      <c r="L78" s="27"/>
      <c r="M78" s="1" t="s">
        <v>9</v>
      </c>
      <c r="O78" s="39"/>
      <c r="P78" s="1" t="s">
        <v>10</v>
      </c>
      <c r="Q78" s="33"/>
      <c r="R78" s="32"/>
      <c r="S78" s="1" t="s">
        <v>11</v>
      </c>
      <c r="U78" s="37"/>
    </row>
    <row r="79" spans="1:23" ht="18.75" customHeight="1">
      <c r="A79" s="27"/>
      <c r="B79" s="34">
        <v>85</v>
      </c>
      <c r="C79" s="24">
        <v>32.130000000000003</v>
      </c>
      <c r="D79" s="148" t="s">
        <v>5</v>
      </c>
      <c r="E79" s="35">
        <v>130</v>
      </c>
      <c r="F79" s="38">
        <v>49.14</v>
      </c>
      <c r="G79" s="39" t="s">
        <v>1</v>
      </c>
      <c r="H79" s="35">
        <v>60</v>
      </c>
      <c r="I79" s="24">
        <v>22.68</v>
      </c>
      <c r="J79" s="8" t="s">
        <v>5</v>
      </c>
      <c r="L79" s="27"/>
      <c r="M79" s="34">
        <v>90</v>
      </c>
      <c r="N79" s="24">
        <v>34.020000000000003</v>
      </c>
      <c r="O79" s="148" t="s">
        <v>5</v>
      </c>
      <c r="P79" s="35">
        <v>130</v>
      </c>
      <c r="Q79" s="38">
        <v>49.14</v>
      </c>
      <c r="R79" s="39" t="s">
        <v>1</v>
      </c>
      <c r="S79" s="35">
        <v>60</v>
      </c>
      <c r="T79" s="24">
        <v>22.68</v>
      </c>
      <c r="U79" s="8" t="s">
        <v>5</v>
      </c>
      <c r="W79" s="6"/>
    </row>
    <row r="80" spans="1:23" ht="18.75" customHeight="1">
      <c r="A80" s="27"/>
      <c r="B80" s="4" t="s">
        <v>12</v>
      </c>
      <c r="C80" s="4"/>
      <c r="D80" s="148"/>
      <c r="E80" s="4" t="s">
        <v>13</v>
      </c>
      <c r="F80" s="4"/>
      <c r="G80" s="148"/>
      <c r="H80" s="4" t="s">
        <v>14</v>
      </c>
      <c r="I80" s="4"/>
      <c r="J80" s="8"/>
      <c r="L80" s="27"/>
      <c r="M80" s="4" t="s">
        <v>12</v>
      </c>
      <c r="N80" s="4"/>
      <c r="O80" s="148"/>
      <c r="P80" s="4" t="s">
        <v>13</v>
      </c>
      <c r="Q80" s="4"/>
      <c r="R80" s="148"/>
      <c r="S80" s="4" t="s">
        <v>14</v>
      </c>
      <c r="T80" s="4"/>
      <c r="U80" s="8"/>
    </row>
    <row r="81" spans="1:27" ht="18.75" customHeight="1">
      <c r="A81" s="27"/>
      <c r="B81" s="34">
        <v>85</v>
      </c>
      <c r="C81" s="24">
        <v>32.130000000000003</v>
      </c>
      <c r="D81" s="148" t="s">
        <v>5</v>
      </c>
      <c r="E81" s="35">
        <v>5</v>
      </c>
      <c r="F81" s="24">
        <v>1.89</v>
      </c>
      <c r="G81" s="148" t="s">
        <v>5</v>
      </c>
      <c r="H81" s="35">
        <v>60</v>
      </c>
      <c r="I81" s="24">
        <v>22.68</v>
      </c>
      <c r="J81" s="8" t="s">
        <v>5</v>
      </c>
      <c r="L81" s="27"/>
      <c r="M81" s="34">
        <v>90</v>
      </c>
      <c r="N81" s="24">
        <v>34.020000000000003</v>
      </c>
      <c r="O81" s="148" t="s">
        <v>5</v>
      </c>
      <c r="P81" s="35">
        <v>5</v>
      </c>
      <c r="Q81" s="24">
        <v>1.89</v>
      </c>
      <c r="R81" s="148" t="s">
        <v>5</v>
      </c>
      <c r="S81" s="35">
        <v>60</v>
      </c>
      <c r="T81" s="24">
        <v>22.68</v>
      </c>
      <c r="U81" s="8" t="s">
        <v>5</v>
      </c>
      <c r="W81" s="6"/>
    </row>
    <row r="82" spans="1:27" ht="18.75" customHeight="1">
      <c r="A82" s="27"/>
      <c r="B82" s="4" t="s">
        <v>15</v>
      </c>
      <c r="C82" s="4"/>
      <c r="D82" s="148"/>
      <c r="E82" s="4" t="s">
        <v>16</v>
      </c>
      <c r="F82" s="4"/>
      <c r="G82" s="148"/>
      <c r="H82" s="4" t="s">
        <v>17</v>
      </c>
      <c r="I82" s="4"/>
      <c r="J82" s="8"/>
      <c r="L82" s="27"/>
      <c r="M82" s="4" t="s">
        <v>15</v>
      </c>
      <c r="N82" s="4"/>
      <c r="O82" s="148"/>
      <c r="P82" s="4" t="s">
        <v>16</v>
      </c>
      <c r="Q82" s="4"/>
      <c r="R82" s="148"/>
      <c r="S82" s="4" t="s">
        <v>17</v>
      </c>
      <c r="T82" s="4"/>
      <c r="U82" s="8"/>
      <c r="W82" s="6"/>
    </row>
    <row r="83" spans="1:27" ht="18.75" customHeight="1">
      <c r="A83" s="27"/>
      <c r="B83" s="34">
        <v>35</v>
      </c>
      <c r="C83" s="24">
        <v>13.23</v>
      </c>
      <c r="D83" s="148" t="s">
        <v>5</v>
      </c>
      <c r="E83" s="35">
        <v>60</v>
      </c>
      <c r="F83" s="24">
        <v>22.68</v>
      </c>
      <c r="G83" s="148" t="s">
        <v>5</v>
      </c>
      <c r="H83" s="35">
        <v>23</v>
      </c>
      <c r="I83" s="24">
        <v>8.6940000000000008</v>
      </c>
      <c r="J83" s="8" t="s">
        <v>5</v>
      </c>
      <c r="L83" s="27"/>
      <c r="M83" s="34">
        <v>35</v>
      </c>
      <c r="N83" s="24">
        <v>13.23</v>
      </c>
      <c r="O83" s="148" t="s">
        <v>5</v>
      </c>
      <c r="P83" s="35">
        <v>60</v>
      </c>
      <c r="Q83" s="24">
        <v>22.68</v>
      </c>
      <c r="R83" s="148" t="s">
        <v>5</v>
      </c>
      <c r="S83" s="35">
        <v>23</v>
      </c>
      <c r="T83" s="24">
        <v>8.6940000000000008</v>
      </c>
      <c r="U83" s="8" t="s">
        <v>5</v>
      </c>
      <c r="W83" s="6"/>
    </row>
    <row r="84" spans="1:27" ht="18.75" customHeight="1">
      <c r="A84" s="27"/>
      <c r="B84" s="4" t="s">
        <v>18</v>
      </c>
      <c r="C84" s="3"/>
      <c r="D84" s="148"/>
      <c r="E84" s="4" t="s">
        <v>19</v>
      </c>
      <c r="F84" s="4"/>
      <c r="G84" s="148"/>
      <c r="H84" s="4" t="s">
        <v>20</v>
      </c>
      <c r="I84" s="4"/>
      <c r="J84" s="8"/>
      <c r="L84" s="27"/>
      <c r="M84" s="4" t="s">
        <v>18</v>
      </c>
      <c r="N84" s="3"/>
      <c r="O84" s="148"/>
      <c r="P84" s="4" t="s">
        <v>19</v>
      </c>
      <c r="Q84" s="4"/>
      <c r="R84" s="148"/>
      <c r="S84" s="4" t="s">
        <v>20</v>
      </c>
      <c r="T84" s="4"/>
      <c r="U84" s="8"/>
      <c r="W84" s="6"/>
    </row>
    <row r="85" spans="1:27" ht="18.75" customHeight="1">
      <c r="A85" s="27"/>
      <c r="B85" s="34">
        <v>105</v>
      </c>
      <c r="C85" s="24">
        <v>39.69</v>
      </c>
      <c r="D85" s="149" t="s">
        <v>1</v>
      </c>
      <c r="E85" s="35">
        <v>200</v>
      </c>
      <c r="F85" s="24">
        <v>75.599999999999994</v>
      </c>
      <c r="G85" s="149" t="s">
        <v>5</v>
      </c>
      <c r="H85" s="35">
        <v>130</v>
      </c>
      <c r="I85" s="24">
        <v>49.14</v>
      </c>
      <c r="J85" s="8" t="s">
        <v>5</v>
      </c>
      <c r="L85" s="27"/>
      <c r="M85" s="34">
        <v>105</v>
      </c>
      <c r="N85" s="24">
        <v>39.69</v>
      </c>
      <c r="O85" s="149" t="s">
        <v>1</v>
      </c>
      <c r="P85" s="35">
        <v>210</v>
      </c>
      <c r="Q85" s="24">
        <v>79.38</v>
      </c>
      <c r="R85" s="149" t="s">
        <v>5</v>
      </c>
      <c r="S85" s="35">
        <v>130</v>
      </c>
      <c r="T85" s="24">
        <v>49.14</v>
      </c>
      <c r="U85" s="8" t="s">
        <v>5</v>
      </c>
      <c r="W85" s="6"/>
    </row>
    <row r="86" spans="1:27" ht="18.75" customHeight="1">
      <c r="A86" s="27"/>
      <c r="B86" s="1" t="s">
        <v>21</v>
      </c>
      <c r="D86" s="148"/>
      <c r="E86" s="4" t="s">
        <v>22</v>
      </c>
      <c r="F86" s="4"/>
      <c r="G86" s="148"/>
      <c r="H86" s="4" t="s">
        <v>23</v>
      </c>
      <c r="I86" s="4"/>
      <c r="J86" s="8"/>
      <c r="L86" s="27"/>
      <c r="M86" s="1" t="s">
        <v>21</v>
      </c>
      <c r="O86" s="148"/>
      <c r="P86" s="4" t="s">
        <v>22</v>
      </c>
      <c r="Q86" s="4"/>
      <c r="R86" s="148"/>
      <c r="S86" s="4" t="s">
        <v>23</v>
      </c>
      <c r="T86" s="4"/>
      <c r="U86" s="8"/>
      <c r="W86" s="6"/>
    </row>
    <row r="87" spans="1:27" ht="18.75" customHeight="1">
      <c r="A87" s="27"/>
      <c r="B87" s="34">
        <v>75</v>
      </c>
      <c r="C87" s="24">
        <v>28.35</v>
      </c>
      <c r="D87" s="148" t="s">
        <v>5</v>
      </c>
      <c r="E87" s="35">
        <v>75</v>
      </c>
      <c r="F87" s="24">
        <v>28.35</v>
      </c>
      <c r="G87" s="148" t="s">
        <v>1</v>
      </c>
      <c r="H87" s="35">
        <v>58</v>
      </c>
      <c r="I87" s="24">
        <v>21.923999999999999</v>
      </c>
      <c r="J87" s="8" t="s">
        <v>5</v>
      </c>
      <c r="L87" s="27"/>
      <c r="M87" s="34">
        <v>80</v>
      </c>
      <c r="N87" s="24">
        <v>30.24</v>
      </c>
      <c r="O87" s="148" t="s">
        <v>5</v>
      </c>
      <c r="P87" s="35">
        <v>80</v>
      </c>
      <c r="Q87" s="24">
        <v>30.24</v>
      </c>
      <c r="R87" s="148" t="s">
        <v>1</v>
      </c>
      <c r="S87" s="35">
        <v>63</v>
      </c>
      <c r="T87" s="24">
        <v>23.814</v>
      </c>
      <c r="U87" s="8" t="s">
        <v>5</v>
      </c>
      <c r="W87" s="6"/>
    </row>
    <row r="88" spans="1:27" ht="18.75" customHeight="1">
      <c r="A88" s="27"/>
      <c r="B88" s="4" t="s">
        <v>24</v>
      </c>
      <c r="C88" s="4"/>
      <c r="D88" s="148"/>
      <c r="E88" s="4" t="s">
        <v>25</v>
      </c>
      <c r="F88" s="4"/>
      <c r="G88" s="148"/>
      <c r="H88" s="9" t="s">
        <v>26</v>
      </c>
      <c r="I88" s="9"/>
      <c r="J88" s="10"/>
      <c r="L88" s="27"/>
      <c r="M88" s="4" t="s">
        <v>24</v>
      </c>
      <c r="N88" s="4"/>
      <c r="O88" s="148"/>
      <c r="P88" s="4" t="s">
        <v>25</v>
      </c>
      <c r="Q88" s="4"/>
      <c r="R88" s="148"/>
      <c r="S88" s="9" t="s">
        <v>26</v>
      </c>
      <c r="T88" s="9"/>
      <c r="U88" s="10"/>
      <c r="W88" s="6"/>
    </row>
    <row r="89" spans="1:27" ht="18.75" customHeight="1">
      <c r="A89" s="27"/>
      <c r="B89" s="34">
        <v>75</v>
      </c>
      <c r="C89" s="24">
        <v>28.35</v>
      </c>
      <c r="D89" s="148" t="s">
        <v>1</v>
      </c>
      <c r="E89" s="35">
        <v>60</v>
      </c>
      <c r="F89" s="24">
        <v>22.68</v>
      </c>
      <c r="G89" s="148" t="s">
        <v>5</v>
      </c>
      <c r="H89" s="35">
        <v>56</v>
      </c>
      <c r="I89" s="24">
        <v>21.167999999999999</v>
      </c>
      <c r="J89" s="8" t="s">
        <v>5</v>
      </c>
      <c r="L89" s="27"/>
      <c r="M89" s="34">
        <v>80</v>
      </c>
      <c r="N89" s="24">
        <v>30.24</v>
      </c>
      <c r="O89" s="148" t="s">
        <v>1</v>
      </c>
      <c r="P89" s="35">
        <v>65</v>
      </c>
      <c r="Q89" s="24">
        <v>24.57</v>
      </c>
      <c r="R89" s="148" t="s">
        <v>5</v>
      </c>
      <c r="S89" s="35">
        <v>61</v>
      </c>
      <c r="T89" s="24">
        <v>23.058</v>
      </c>
      <c r="U89" s="8" t="s">
        <v>5</v>
      </c>
      <c r="W89" s="6"/>
    </row>
    <row r="90" spans="1:27" ht="18.75" customHeight="1">
      <c r="A90" s="27"/>
      <c r="B90" s="4" t="s">
        <v>27</v>
      </c>
      <c r="C90" s="4"/>
      <c r="D90" s="148"/>
      <c r="E90" s="4" t="s">
        <v>28</v>
      </c>
      <c r="F90" s="4"/>
      <c r="G90" s="148"/>
      <c r="H90" s="6"/>
      <c r="I90" s="6"/>
      <c r="L90" s="27"/>
      <c r="M90" s="4" t="s">
        <v>27</v>
      </c>
      <c r="N90" s="4"/>
      <c r="O90" s="148"/>
      <c r="P90" s="4" t="s">
        <v>28</v>
      </c>
      <c r="Q90" s="4"/>
      <c r="R90" s="148"/>
      <c r="S90" s="6"/>
      <c r="T90" s="6"/>
      <c r="U90" s="6"/>
      <c r="W90" s="6"/>
    </row>
    <row r="91" spans="1:27" ht="18.75" customHeight="1">
      <c r="B91" s="34">
        <v>40</v>
      </c>
      <c r="C91" s="24">
        <v>15.12</v>
      </c>
      <c r="D91" s="148" t="s">
        <v>5</v>
      </c>
      <c r="E91" s="35">
        <v>38</v>
      </c>
      <c r="F91" s="24">
        <v>14.364000000000001</v>
      </c>
      <c r="G91" s="149" t="s">
        <v>5</v>
      </c>
      <c r="H91" s="6"/>
      <c r="I91" s="6"/>
      <c r="M91" s="34">
        <v>40</v>
      </c>
      <c r="N91" s="24">
        <v>15.12</v>
      </c>
      <c r="O91" s="148" t="s">
        <v>5</v>
      </c>
      <c r="P91" s="35">
        <v>38</v>
      </c>
      <c r="Q91" s="24">
        <v>14.364000000000001</v>
      </c>
      <c r="R91" s="149" t="s">
        <v>5</v>
      </c>
      <c r="S91" s="6"/>
      <c r="T91" s="6"/>
      <c r="U91" s="6"/>
      <c r="V91" s="6"/>
      <c r="W91" s="6"/>
      <c r="Z91" s="6"/>
    </row>
    <row r="92" spans="1:27" ht="18.75" customHeight="1">
      <c r="B92" s="6" t="s">
        <v>33</v>
      </c>
      <c r="D92" s="41"/>
      <c r="F92" s="6"/>
      <c r="G92" s="6"/>
      <c r="H92" s="6"/>
      <c r="I92" s="6"/>
      <c r="M92" s="6" t="s">
        <v>34</v>
      </c>
      <c r="Q92" s="6"/>
      <c r="R92" s="6"/>
      <c r="S92" s="6"/>
      <c r="T92" s="6"/>
      <c r="U92" s="6"/>
      <c r="V92" s="6"/>
      <c r="W92" s="6"/>
      <c r="Z92" s="6"/>
      <c r="AA92" s="6"/>
    </row>
    <row r="93" spans="1:27" ht="18.75" customHeight="1">
      <c r="Z93" s="6"/>
      <c r="AA93" s="6"/>
    </row>
    <row r="94" spans="1:27" ht="18.75" customHeight="1">
      <c r="B94" s="21" t="s">
        <v>58</v>
      </c>
    </row>
    <row r="95" spans="1:27" ht="18.75" customHeight="1">
      <c r="B95" s="56" t="s">
        <v>50</v>
      </c>
    </row>
    <row r="96" spans="1:27" ht="18.75" customHeight="1">
      <c r="B96" s="1" t="s">
        <v>54</v>
      </c>
    </row>
    <row r="97" spans="2:44" ht="18.75" customHeight="1">
      <c r="B97" s="1" t="s">
        <v>51</v>
      </c>
    </row>
    <row r="98" spans="2:44" ht="18.75" customHeight="1">
      <c r="B98" s="1" t="s">
        <v>52</v>
      </c>
    </row>
    <row r="100" spans="2:44" ht="18.75" customHeight="1">
      <c r="B100" s="56" t="s">
        <v>53</v>
      </c>
    </row>
    <row r="101" spans="2:44" ht="18.75" customHeight="1">
      <c r="B101" s="1" t="s">
        <v>55</v>
      </c>
    </row>
    <row r="102" spans="2:44" ht="18.75" customHeight="1">
      <c r="B102" s="1" t="s">
        <v>56</v>
      </c>
    </row>
    <row r="103" spans="2:44" ht="18.75" customHeight="1">
      <c r="B103" s="1" t="s">
        <v>57</v>
      </c>
    </row>
    <row r="104" spans="2:44" ht="18.75" customHeight="1" thickBot="1">
      <c r="D104" s="43"/>
      <c r="E104" s="43"/>
      <c r="W104" s="6"/>
      <c r="AI104" s="6"/>
      <c r="AJ104" s="6"/>
      <c r="AK104" s="6"/>
      <c r="AL104" s="6"/>
      <c r="AM104" s="6"/>
      <c r="AN104" s="6"/>
      <c r="AO104" s="6"/>
      <c r="AP104" s="6"/>
      <c r="AQ104" s="6"/>
      <c r="AR104" s="6"/>
    </row>
    <row r="105" spans="2:44" ht="18.75" customHeight="1" thickTop="1" thickBot="1">
      <c r="B105" s="51"/>
      <c r="C105" s="46"/>
      <c r="D105" s="44"/>
      <c r="E105" s="47"/>
      <c r="F105" s="49"/>
      <c r="G105" s="44"/>
      <c r="H105" s="44"/>
      <c r="I105" s="44"/>
      <c r="J105" s="44"/>
      <c r="K105" s="44"/>
      <c r="L105" s="44"/>
      <c r="M105" s="44"/>
      <c r="W105" s="6"/>
    </row>
    <row r="106" spans="2:44" ht="18.75" customHeight="1">
      <c r="B106" s="52"/>
      <c r="D106" s="48"/>
      <c r="F106" s="50"/>
      <c r="H106" s="48"/>
      <c r="M106" s="39"/>
      <c r="W106" s="6"/>
    </row>
    <row r="107" spans="2:44" ht="18.75" customHeight="1">
      <c r="D107" s="45"/>
      <c r="F107" s="1" t="s">
        <v>8</v>
      </c>
      <c r="H107" s="45"/>
      <c r="K107" s="1" t="s">
        <v>41</v>
      </c>
      <c r="M107" s="39"/>
    </row>
    <row r="108" spans="2:44" ht="18.75" customHeight="1">
      <c r="D108" s="45"/>
      <c r="H108" s="45"/>
      <c r="M108" s="39"/>
      <c r="W108" s="6"/>
    </row>
    <row r="109" spans="2:44" ht="18.75" customHeight="1">
      <c r="D109" s="45"/>
      <c r="H109" s="45"/>
      <c r="J109" s="1" t="s">
        <v>45</v>
      </c>
      <c r="M109" s="39"/>
      <c r="O109" s="1" t="s">
        <v>44</v>
      </c>
    </row>
    <row r="110" spans="2:44" ht="18.75" customHeight="1">
      <c r="D110" s="45"/>
      <c r="F110" s="1" t="s">
        <v>38</v>
      </c>
      <c r="H110" s="45"/>
      <c r="M110" s="39"/>
    </row>
    <row r="111" spans="2:44" ht="18.75" customHeight="1" thickBot="1">
      <c r="D111" s="45"/>
      <c r="F111" s="44"/>
      <c r="H111" s="45"/>
      <c r="M111" s="39"/>
    </row>
    <row r="112" spans="2:44" ht="18.75" customHeight="1">
      <c r="D112" s="45" t="s">
        <v>43</v>
      </c>
      <c r="F112" s="1" t="s">
        <v>39</v>
      </c>
      <c r="H112" s="45"/>
      <c r="M112" s="39"/>
    </row>
    <row r="113" spans="4:15" ht="18.75" customHeight="1" thickBot="1">
      <c r="D113" s="45"/>
      <c r="H113" s="55"/>
      <c r="I113" s="54"/>
      <c r="M113" s="53"/>
      <c r="N113" s="54"/>
    </row>
    <row r="114" spans="4:15" ht="18.75" customHeight="1">
      <c r="D114" s="45"/>
      <c r="F114" s="1" t="s">
        <v>40</v>
      </c>
      <c r="H114" s="39"/>
      <c r="M114" s="45"/>
    </row>
    <row r="115" spans="4:15" ht="18.75" customHeight="1">
      <c r="D115" s="45"/>
      <c r="H115" s="39"/>
      <c r="M115" s="45"/>
    </row>
    <row r="116" spans="4:15" ht="18.75" customHeight="1">
      <c r="D116" s="45"/>
      <c r="H116" s="39"/>
      <c r="K116" s="1" t="s">
        <v>47</v>
      </c>
      <c r="M116" s="45"/>
    </row>
    <row r="117" spans="4:15" ht="18.75" customHeight="1">
      <c r="D117" s="45"/>
      <c r="H117" s="39"/>
      <c r="M117" s="45"/>
    </row>
    <row r="118" spans="4:15" ht="18.75" customHeight="1" thickBot="1">
      <c r="D118" s="45"/>
      <c r="H118" s="53"/>
      <c r="M118" s="45"/>
      <c r="O118" s="1" t="s">
        <v>48</v>
      </c>
    </row>
    <row r="119" spans="4:15" ht="18.75" customHeight="1">
      <c r="D119" s="45"/>
      <c r="H119" s="39"/>
      <c r="M119" s="45"/>
    </row>
    <row r="120" spans="4:15" ht="18.75" customHeight="1" thickBot="1">
      <c r="D120" s="45"/>
      <c r="H120" s="39"/>
      <c r="I120" s="57"/>
      <c r="K120" s="1" t="s">
        <v>42</v>
      </c>
      <c r="M120" s="45"/>
    </row>
    <row r="121" spans="4:15" ht="18.75" customHeight="1">
      <c r="D121" s="45"/>
      <c r="H121" s="45"/>
      <c r="M121" s="45"/>
    </row>
    <row r="122" spans="4:15" ht="18.75" customHeight="1">
      <c r="D122" s="45"/>
      <c r="H122" s="45"/>
      <c r="K122" s="1" t="s">
        <v>46</v>
      </c>
      <c r="M122" s="45"/>
    </row>
    <row r="123" spans="4:15" ht="18.75" customHeight="1">
      <c r="D123" s="45"/>
      <c r="H123" s="45"/>
      <c r="M123" s="45"/>
    </row>
    <row r="126" spans="4:15" ht="18.75" customHeight="1">
      <c r="I126" s="1" t="s">
        <v>49</v>
      </c>
    </row>
    <row r="129" spans="23:24" ht="18.75" customHeight="1">
      <c r="W129" s="6"/>
    </row>
    <row r="130" spans="23:24" ht="18.75" customHeight="1">
      <c r="W130" s="6"/>
    </row>
    <row r="131" spans="23:24" ht="18.75" customHeight="1">
      <c r="W131" s="6"/>
    </row>
    <row r="134" spans="23:24" ht="18.75" customHeight="1">
      <c r="X134" s="6"/>
    </row>
    <row r="136" spans="23:24" ht="18.75" customHeight="1">
      <c r="X136" s="6"/>
    </row>
    <row r="137" spans="23:24" ht="18.75" customHeight="1">
      <c r="W137" s="6"/>
      <c r="X137" s="6"/>
    </row>
    <row r="138" spans="23:24" ht="18.75" customHeight="1">
      <c r="W138" s="6"/>
      <c r="X138" s="6"/>
    </row>
    <row r="139" spans="23:24" ht="18.75" customHeight="1">
      <c r="W139" s="6"/>
      <c r="X139" s="6"/>
    </row>
    <row r="140" spans="23:24" ht="18.75" customHeight="1">
      <c r="W140" s="6"/>
      <c r="X140" s="6"/>
    </row>
    <row r="141" spans="23:24" ht="18.75" customHeight="1">
      <c r="W141" s="6"/>
      <c r="X141" s="6"/>
    </row>
    <row r="142" spans="23:24" ht="18.75" customHeight="1">
      <c r="W142" s="6"/>
      <c r="X142" s="6"/>
    </row>
    <row r="143" spans="23:24" ht="18.75" customHeight="1">
      <c r="W143" s="6"/>
      <c r="X143" s="6"/>
    </row>
    <row r="144" spans="23:24" ht="18.75" customHeight="1">
      <c r="W144" s="6"/>
      <c r="X144" s="6"/>
    </row>
    <row r="145" spans="23:24" ht="18.75" customHeight="1">
      <c r="W145" s="6"/>
      <c r="X145" s="6"/>
    </row>
    <row r="146" spans="23:24" ht="18.75" customHeight="1">
      <c r="W146" s="6"/>
      <c r="X146" s="6"/>
    </row>
    <row r="147" spans="23:24" ht="18.75" customHeight="1">
      <c r="W147" s="6"/>
      <c r="X147" s="6"/>
    </row>
    <row r="148" spans="23:24" ht="18.75" customHeight="1">
      <c r="W148" s="6"/>
    </row>
    <row r="149" spans="23:24" ht="18.75" customHeight="1">
      <c r="W149" s="6"/>
    </row>
    <row r="150" spans="23:24" ht="18.75" customHeight="1">
      <c r="W150" s="6"/>
    </row>
    <row r="151" spans="23:24" ht="18.75" customHeight="1">
      <c r="W151" s="6"/>
    </row>
    <row r="152" spans="23:24" ht="18.75" customHeight="1">
      <c r="W152" s="6"/>
    </row>
    <row r="153" spans="23:24" ht="18.75" customHeight="1">
      <c r="W153" s="6"/>
    </row>
    <row r="159" spans="23:24" ht="18.75" customHeight="1">
      <c r="X159" s="6"/>
    </row>
    <row r="160" spans="23: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40" spans="49:49" ht="18.75" customHeight="1">
      <c r="AW240" s="11"/>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2024-07-24T14:07:59Z</dcterms:modified>
</cp:coreProperties>
</file>