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Owner\Documents\岩佐和裁\既製品の寸法\2023年\1月\T165ｃｍ妖怪猫変化柄女物単衣長着\"/>
    </mc:Choice>
  </mc:AlternateContent>
  <xr:revisionPtr revIDLastSave="0" documentId="8_{9A1CD502-5A11-4F30-A37F-5EF8EC5A9AA7}" xr6:coauthVersionLast="47" xr6:coauthVersionMax="47" xr10:uidLastSave="{00000000-0000-0000-0000-000000000000}"/>
  <bookViews>
    <workbookView xWindow="-120" yWindow="-120" windowWidth="29040" windowHeight="15720" xr2:uid="{11FF1781-E67C-43D8-9E02-C8359B8772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8" i="1" l="1"/>
  <c r="K38" i="1"/>
  <c r="J38" i="1"/>
  <c r="B70" i="1" l="1"/>
  <c r="C70" i="1"/>
  <c r="H70" i="1"/>
  <c r="I70" i="1"/>
  <c r="F17" i="1"/>
  <c r="AW15" i="1"/>
  <c r="AV15" i="1"/>
  <c r="AB38" i="1"/>
  <c r="AB40" i="1"/>
  <c r="AX38" i="1"/>
  <c r="AW38" i="1"/>
  <c r="I58" i="1" l="1"/>
  <c r="H58" i="1"/>
  <c r="C58" i="1"/>
  <c r="B58" i="1"/>
  <c r="I56" i="1"/>
  <c r="H56" i="1"/>
  <c r="F56" i="1"/>
  <c r="E56" i="1"/>
  <c r="C56" i="1"/>
  <c r="B56" i="1"/>
  <c r="I54" i="1"/>
  <c r="H54" i="1"/>
  <c r="F54" i="1"/>
  <c r="E54" i="1"/>
  <c r="I52" i="1"/>
  <c r="H52" i="1"/>
  <c r="F50" i="1"/>
  <c r="E50" i="1"/>
  <c r="F48" i="1"/>
  <c r="E48" i="1"/>
  <c r="AC40" i="1" l="1"/>
  <c r="F64" i="1" s="1"/>
  <c r="E64" i="1"/>
  <c r="AA40" i="1"/>
  <c r="I62" i="1" s="1"/>
  <c r="Z40" i="1"/>
  <c r="H62" i="1" s="1"/>
  <c r="X40" i="1"/>
  <c r="F62" i="1" s="1"/>
  <c r="W40" i="1"/>
  <c r="E62" i="1" s="1"/>
  <c r="AC38" i="1"/>
  <c r="C64" i="1" s="1"/>
  <c r="B64" i="1"/>
  <c r="AA38" i="1"/>
  <c r="I60" i="1" s="1"/>
  <c r="Z38" i="1"/>
  <c r="H60" i="1" s="1"/>
  <c r="V38" i="1"/>
  <c r="C60" i="1" s="1"/>
  <c r="B60" i="1"/>
  <c r="AO37" i="1"/>
  <c r="AN37" i="1"/>
  <c r="AO36" i="1"/>
  <c r="AN36" i="1"/>
  <c r="X23" i="1"/>
  <c r="W23" i="1"/>
  <c r="F23" i="1"/>
  <c r="L23" i="1" s="1"/>
  <c r="O23" i="1" s="1"/>
  <c r="E23" i="1"/>
  <c r="Q23" i="1" s="1"/>
  <c r="AE17" i="1"/>
  <c r="AD17" i="1"/>
  <c r="W17" i="1"/>
  <c r="V17" i="1"/>
  <c r="S17" i="1"/>
  <c r="R17" i="1"/>
  <c r="G17" i="1"/>
  <c r="I15" i="1"/>
  <c r="E15" i="1"/>
  <c r="E58" i="1" l="1"/>
  <c r="F58" i="1"/>
  <c r="E52" i="1"/>
  <c r="F52" i="1"/>
  <c r="AN38" i="1"/>
  <c r="AO38" i="1"/>
  <c r="T23" i="1"/>
  <c r="R23" i="1"/>
  <c r="U40" i="1"/>
  <c r="B62" i="1" s="1"/>
  <c r="I23" i="1"/>
  <c r="BH15" i="1"/>
  <c r="BK15" i="1" s="1"/>
  <c r="BI15" i="1"/>
  <c r="BL15" i="1" s="1"/>
  <c r="AI17" i="1" s="1"/>
  <c r="AH18" i="1" s="1"/>
  <c r="F29" i="1" s="1"/>
  <c r="V40" i="1"/>
  <c r="K23" i="1"/>
  <c r="N23" i="1" s="1"/>
  <c r="H23" i="1"/>
  <c r="B50" i="1" l="1"/>
  <c r="B38" i="1"/>
  <c r="B48" i="1" s="1"/>
  <c r="U23" i="1"/>
  <c r="H48" i="1"/>
  <c r="AN24" i="1"/>
  <c r="B52" i="1"/>
  <c r="AV26" i="1"/>
  <c r="AS26" i="1" s="1"/>
  <c r="I48" i="1"/>
  <c r="AO24" i="1"/>
  <c r="C52" i="1"/>
  <c r="AW26" i="1"/>
  <c r="AT26" i="1" s="1"/>
  <c r="W38" i="1"/>
  <c r="BB32" i="1" s="1"/>
  <c r="AN17" i="1"/>
  <c r="AN20" i="1" s="1"/>
  <c r="AH17" i="1"/>
  <c r="AG18" i="1" s="1"/>
  <c r="AI19" i="1" s="1"/>
  <c r="AN16" i="1"/>
  <c r="J17" i="1" s="1"/>
  <c r="H18" i="1" s="1"/>
  <c r="E19" i="1" s="1"/>
  <c r="AO17" i="1"/>
  <c r="O17" i="1" s="1"/>
  <c r="Q18" i="1" s="1"/>
  <c r="O19" i="1" s="1"/>
  <c r="AO16" i="1"/>
  <c r="K17" i="1" s="1"/>
  <c r="I18" i="1" s="1"/>
  <c r="F19" i="1" s="1"/>
  <c r="AJ19" i="1"/>
  <c r="Z19" i="1" s="1"/>
  <c r="C62" i="1"/>
  <c r="X38" i="1"/>
  <c r="C50" i="1" l="1"/>
  <c r="C38" i="1"/>
  <c r="C48" i="1" s="1"/>
  <c r="B54" i="1"/>
  <c r="AR24" i="1"/>
  <c r="AV24" i="1" s="1"/>
  <c r="AN25" i="1" s="1"/>
  <c r="BE25" i="1"/>
  <c r="BF25" i="1"/>
  <c r="I38" i="1"/>
  <c r="I50" i="1" s="1"/>
  <c r="C54" i="1"/>
  <c r="AS24" i="1"/>
  <c r="AW24" i="1" s="1"/>
  <c r="AO25" i="1" s="1"/>
  <c r="H38" i="1"/>
  <c r="H50" i="1" s="1"/>
  <c r="E60"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0" i="1"/>
  <c r="BF32" i="1"/>
  <c r="BC32" i="1"/>
  <c r="AW32" i="1"/>
  <c r="AT32" i="1"/>
  <c r="AT25" i="1"/>
  <c r="AX37" i="1"/>
  <c r="AX39" i="1" s="1"/>
  <c r="AQ32" i="1"/>
  <c r="H19" i="1"/>
  <c r="K19" i="1" s="1"/>
  <c r="E26" i="1" s="1"/>
  <c r="Y19" i="1"/>
  <c r="Q19" i="1"/>
  <c r="T19" i="1" l="1"/>
  <c r="E27" i="1" s="1"/>
  <c r="AB19" i="1"/>
  <c r="E28" i="1" s="1"/>
  <c r="AX25" i="1"/>
  <c r="AW25" i="1"/>
  <c r="AA17" i="1"/>
  <c r="Y18" i="1" s="1"/>
  <c r="W19" i="1" s="1"/>
  <c r="AC19" i="1" s="1"/>
  <c r="F28" i="1" s="1"/>
  <c r="AN19" i="1"/>
  <c r="T70" i="1"/>
  <c r="S70" i="1"/>
  <c r="N70" i="1"/>
  <c r="M70" i="1"/>
</calcChain>
</file>

<file path=xl/sharedStrings.xml><?xml version="1.0" encoding="utf-8"?>
<sst xmlns="http://schemas.openxmlformats.org/spreadsheetml/2006/main" count="414" uniqueCount="191">
  <si>
    <t>cm =</t>
  </si>
  <si>
    <t>cm</t>
    <phoneticPr fontId="2"/>
  </si>
  <si>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</si>
  <si>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</si>
  <si>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</si>
  <si>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</si>
  <si>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</si>
  <si>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</si>
  <si>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</si>
  <si>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</si>
  <si>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</si>
  <si>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</si>
  <si>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</si>
  <si>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</si>
  <si>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</si>
  <si>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</si>
  <si>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</si>
  <si>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</si>
  <si>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</si>
  <si>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</si>
  <si>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</si>
  <si>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</si>
  <si>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</si>
  <si>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</si>
  <si>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</si>
  <si>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</si>
  <si>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</si>
  <si>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</si>
  <si>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</si>
  <si>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</si>
  <si>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</si>
  <si>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</si>
  <si>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</si>
  <si>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</si>
  <si>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</si>
  <si>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 xml:space="preserve">cm + </t>
    <phoneticPr fontId="2"/>
  </si>
  <si>
    <t xml:space="preserve">cm </t>
    <phoneticPr fontId="2"/>
  </si>
  <si>
    <t>cm =</t>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</si>
  <si>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</si>
  <si>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</si>
  <si>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</si>
  <si>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</si>
  <si>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</si>
  <si>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</si>
  <si>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</si>
  <si>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</si>
  <si>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</si>
  <si>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</si>
  <si>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</si>
  <si>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</si>
  <si>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</si>
  <si>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</si>
  <si>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</si>
  <si>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</si>
  <si>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</si>
  <si>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</si>
  <si>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</si>
  <si>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</si>
  <si>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</si>
  <si>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</si>
  <si>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</si>
  <si>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</si>
  <si>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</si>
  <si>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</si>
  <si>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</si>
  <si>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</si>
  <si>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</si>
  <si>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</si>
  <si>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</si>
  <si>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</si>
  <si>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</si>
  <si>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</si>
  <si>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</si>
  <si>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</si>
  <si>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</si>
  <si>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</si>
  <si>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</si>
  <si>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</si>
  <si>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</si>
  <si>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</si>
  <si>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</si>
  <si>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</si>
  <si>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</si>
  <si>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</si>
  <si>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</si>
  <si>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</si>
  <si>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</si>
  <si>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</si>
  <si>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</si>
  <si>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</si>
  <si>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</si>
  <si>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</si>
  <si>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</si>
  <si>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</si>
  <si>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</si>
  <si>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</si>
  <si>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</si>
  <si>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</si>
  <si>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</si>
  <si>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</si>
  <si>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</si>
  <si>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</si>
  <si>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</si>
  <si>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</si>
  <si>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</si>
  <si>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</si>
  <si>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</si>
  <si>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</si>
  <si>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</si>
  <si>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</si>
  <si>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</si>
  <si>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</si>
  <si>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</si>
  <si>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</si>
  <si>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</si>
  <si>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</si>
  <si>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</si>
  <si>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</si>
  <si>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</si>
  <si>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</si>
  <si>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</si>
  <si>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</si>
  <si>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</si>
  <si>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</si>
  <si>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</si>
  <si>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</si>
  <si>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</si>
  <si>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</si>
  <si>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</si>
  <si>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</si>
  <si>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</si>
  <si>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</si>
  <si>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</si>
  <si>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</si>
  <si>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</si>
  <si>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</si>
  <si>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</si>
  <si>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</si>
  <si>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</si>
  <si>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</si>
  <si>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</si>
  <si>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</si>
  <si>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</si>
  <si>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</si>
  <si>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</si>
  <si>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</si>
  <si>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</si>
  <si>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</si>
  <si>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</si>
  <si>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</si>
  <si>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</si>
  <si>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</si>
  <si>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</si>
  <si>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</si>
  <si>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</si>
  <si>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</si>
  <si>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</si>
  <si>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</si>
  <si>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</si>
  <si>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</si>
  <si>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</si>
  <si>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</si>
  <si>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</si>
  <si>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</si>
  <si>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</si>
  <si>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</si>
  <si>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</si>
  <si>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</si>
  <si>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</si>
  <si>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</si>
  <si>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</si>
  <si>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</si>
  <si>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</si>
  <si>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</si>
  <si>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</si>
  <si>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</si>
  <si>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</si>
  <si>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</si>
  <si>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</si>
  <si>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</si>
  <si>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</si>
  <si>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</si>
  <si>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</si>
  <si>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</si>
  <si>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</si>
  <si>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</si>
  <si>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</si>
  <si>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</si>
  <si>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r>
      <rPr>
        <sz val="11"/>
        <color rgb="FFC00000"/>
        <rFont val="游ゴシック"/>
        <family val="3"/>
        <charset val="128"/>
        <scheme val="minor"/>
      </rPr>
      <t xml:space="preserve"> 鯨尺</t>
    </r>
    <r>
      <rPr>
        <sz val="11"/>
        <color theme="1"/>
        <rFont val="游ゴシック"/>
        <family val="3"/>
        <charset val="128"/>
        <scheme val="minor"/>
      </rPr>
      <t xml:space="preserve"> → </t>
    </r>
    <r>
      <rPr>
        <sz val="11"/>
        <color rgb="FF00B050"/>
        <rFont val="游ゴシック"/>
        <family val="3"/>
        <charset val="128"/>
        <scheme val="minor"/>
      </rPr>
      <t>cm</t>
    </r>
    <rPh sb="1" eb="3">
      <t>クジラジャク</t>
    </rPh>
    <phoneticPr fontId="2"/>
  </si>
  <si>
    <t>妖怪猫変化の着物の寸法</t>
    <rPh sb="0" eb="2">
      <t>ヨウカイ</t>
    </rPh>
    <rPh sb="2" eb="3">
      <t>ネコ</t>
    </rPh>
    <rPh sb="3" eb="5">
      <t>ヘンゲ</t>
    </rPh>
    <rPh sb="6" eb="8">
      <t>キモノ</t>
    </rPh>
    <phoneticPr fontId="2"/>
  </si>
  <si>
    <t>2024年9月16日更新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</si>
</sst>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0"/>
  </numFmts>
  <fonts count="2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rgb="FF00B050"/>
      <name val="游ゴシック"/>
      <family val="2"/>
      <charset val="128"/>
      <scheme val="minor"/>
    </font>
    <font>
      <sz val="9"/>
      <color rgb="FFC00000"/>
      <name val="游ゴシック"/>
      <family val="2"/>
      <charset val="128"/>
      <scheme val="minor"/>
    </font>
    <font>
      <sz val="9"/>
      <color rgb="FF00B050"/>
      <name val="游ゴシック"/>
      <family val="2"/>
      <charset val="128"/>
      <scheme val="minor"/>
    </font>
    <font>
      <sz val="11"/>
      <color rgb="FFC00000"/>
      <name val="游ゴシック"/>
      <family val="2"/>
      <charset val="128"/>
      <scheme val="minor"/>
    </font>
    <font>
      <b/>
      <sz val="14"/>
      <color rgb="FFC00000"/>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
      <left style="double">
        <color rgb="FFC00000"/>
      </left>
      <right/>
      <top style="double">
        <color rgb="FFC00000"/>
      </top>
      <bottom style="double">
        <color rgb="FFC00000"/>
      </bottom>
      <diagonal/>
    </border>
    <border>
      <left style="double">
        <color rgb="FF00B050"/>
      </left>
      <right/>
      <top style="double">
        <color rgb="FF00B050"/>
      </top>
      <bottom style="double">
        <color rgb="FF00B05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7" xfId="0" applyFont="1" applyBorder="1">
      <alignment vertical="center"/>
    </xf>
    <xf numFmtId="0" fontId="8" fillId="0" borderId="18" xfId="0" applyFont="1" applyBorder="1">
      <alignment vertical="center"/>
    </xf>
    <xf numFmtId="0" fontId="6" fillId="0" borderId="0" xfId="0" applyFont="1">
      <alignment vertical="center"/>
    </xf>
    <xf numFmtId="0" fontId="8" fillId="0" borderId="0" xfId="0" applyFont="1">
      <alignment vertical="center"/>
    </xf>
    <xf numFmtId="0" fontId="3" fillId="0" borderId="19" xfId="0" applyFont="1" applyBorder="1">
      <alignment vertical="center"/>
    </xf>
    <xf numFmtId="0" fontId="6"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11" fillId="0" borderId="0" xfId="0" applyFont="1">
      <alignment vertical="center"/>
    </xf>
    <xf numFmtId="0" fontId="3" fillId="0" borderId="25" xfId="0" applyFont="1" applyBorder="1">
      <alignment vertical="center"/>
    </xf>
    <xf numFmtId="0" fontId="3" fillId="0" borderId="24" xfId="0" applyFont="1" applyBorder="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176" fontId="3" fillId="0" borderId="27" xfId="0" applyNumberFormat="1"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6" xfId="0" applyFont="1" applyBorder="1">
      <alignment vertical="center"/>
    </xf>
    <xf numFmtId="0" fontId="3" fillId="0" borderId="35" xfId="0" applyFont="1" applyBorder="1">
      <alignment vertical="center"/>
    </xf>
    <xf numFmtId="0" fontId="3" fillId="0" borderId="37" xfId="0" applyFont="1" applyBorder="1">
      <alignment vertical="center"/>
    </xf>
    <xf numFmtId="0" fontId="9" fillId="0" borderId="0" xfId="0" applyFont="1">
      <alignment vertical="center"/>
    </xf>
    <xf numFmtId="0" fontId="3" fillId="0" borderId="38" xfId="0" applyFont="1" applyBorder="1">
      <alignment vertical="center"/>
    </xf>
    <xf numFmtId="0" fontId="13" fillId="0" borderId="0" xfId="0" applyFont="1">
      <alignment vertical="center"/>
    </xf>
    <xf numFmtId="0" fontId="3" fillId="0" borderId="17" xfId="0" applyFont="1" applyBorder="1">
      <alignment vertical="center"/>
    </xf>
    <xf numFmtId="0" fontId="3" fillId="0" borderId="39" xfId="0" applyFont="1" applyBorder="1">
      <alignment vertical="center"/>
    </xf>
    <xf numFmtId="0" fontId="3" fillId="0" borderId="41" xfId="0" applyFont="1" applyBorder="1">
      <alignment vertical="center"/>
    </xf>
    <xf numFmtId="0" fontId="8" fillId="0" borderId="25" xfId="0" applyFont="1" applyBorder="1">
      <alignment vertical="center"/>
    </xf>
    <xf numFmtId="0" fontId="3" fillId="0" borderId="44" xfId="0" applyFont="1" applyBorder="1">
      <alignment vertical="center"/>
    </xf>
    <xf numFmtId="0" fontId="3" fillId="0" borderId="46" xfId="0" applyFont="1" applyBorder="1">
      <alignment vertical="center"/>
    </xf>
    <xf numFmtId="0" fontId="4" fillId="0" borderId="48" xfId="0" applyFont="1" applyBorder="1">
      <alignment vertical="center"/>
    </xf>
    <xf numFmtId="0" fontId="4" fillId="0" borderId="53"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3" xfId="0" applyFont="1" applyBorder="1">
      <alignment vertical="center"/>
    </xf>
    <xf numFmtId="0" fontId="9" fillId="0" borderId="6" xfId="0" applyFont="1" applyBorder="1">
      <alignment vertical="center"/>
    </xf>
    <xf numFmtId="0" fontId="5" fillId="0" borderId="47" xfId="0" applyFont="1" applyBorder="1">
      <alignment vertical="center"/>
    </xf>
    <xf numFmtId="0" fontId="3" fillId="0" borderId="75" xfId="0" applyFont="1" applyBorder="1">
      <alignment vertical="center"/>
    </xf>
    <xf numFmtId="0" fontId="9" fillId="0" borderId="78" xfId="0" applyFont="1" applyBorder="1">
      <alignment vertical="center"/>
    </xf>
    <xf numFmtId="0" fontId="5" fillId="0" borderId="75" xfId="0" applyFont="1" applyBorder="1">
      <alignment vertical="center"/>
    </xf>
    <xf numFmtId="0" fontId="3" fillId="0" borderId="89" xfId="0" applyFont="1" applyBorder="1">
      <alignment vertical="center"/>
    </xf>
    <xf numFmtId="0" fontId="3" fillId="0" borderId="73" xfId="0" applyFont="1" applyBorder="1">
      <alignment vertical="center"/>
    </xf>
    <xf numFmtId="0" fontId="3" fillId="0" borderId="76" xfId="0" applyFont="1" applyBorder="1">
      <alignment vertical="center"/>
    </xf>
    <xf numFmtId="0" fontId="3" fillId="0" borderId="23"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0"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2" xfId="0" applyFont="1" applyBorder="1">
      <alignment vertical="center"/>
    </xf>
    <xf numFmtId="0" fontId="8" fillId="0" borderId="43" xfId="0" applyFont="1" applyBorder="1">
      <alignment vertical="center"/>
    </xf>
    <xf numFmtId="0" fontId="6" fillId="0" borderId="98" xfId="0" applyFont="1" applyBorder="1">
      <alignment vertical="center"/>
    </xf>
    <xf numFmtId="0" fontId="6" fillId="0" borderId="45" xfId="0" applyFont="1" applyBorder="1">
      <alignment vertical="center"/>
    </xf>
    <xf numFmtId="0" fontId="3" fillId="0" borderId="49" xfId="0" applyFont="1" applyBorder="1">
      <alignment vertical="center"/>
    </xf>
    <xf numFmtId="0" fontId="3" fillId="0" borderId="51" xfId="0" applyFont="1" applyBorder="1">
      <alignment vertical="center"/>
    </xf>
    <xf numFmtId="0" fontId="3" fillId="0" borderId="9" xfId="0" applyFont="1" applyBorder="1">
      <alignment vertical="center"/>
    </xf>
    <xf numFmtId="0" fontId="3" fillId="0" borderId="56" xfId="0" applyFont="1" applyBorder="1">
      <alignment vertical="center"/>
    </xf>
    <xf numFmtId="0" fontId="3" fillId="0" borderId="96"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4" xfId="0" applyFont="1" applyBorder="1">
      <alignment vertical="center"/>
    </xf>
    <xf numFmtId="0" fontId="3" fillId="0" borderId="55" xfId="0" applyFont="1" applyBorder="1">
      <alignment vertical="center"/>
    </xf>
    <xf numFmtId="0" fontId="6" fillId="0" borderId="96" xfId="0" applyFont="1" applyBorder="1">
      <alignment vertical="center"/>
    </xf>
    <xf numFmtId="0" fontId="6" fillId="0" borderId="9"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97" xfId="0" applyFont="1" applyBorder="1">
      <alignment vertical="center"/>
    </xf>
    <xf numFmtId="0" fontId="3" fillId="0" borderId="50" xfId="0" applyFont="1" applyBorder="1">
      <alignment vertical="center"/>
    </xf>
    <xf numFmtId="0" fontId="3" fillId="0" borderId="62" xfId="0" applyFont="1" applyBorder="1">
      <alignment vertical="center"/>
    </xf>
    <xf numFmtId="0" fontId="3" fillId="0" borderId="64" xfId="0" applyFont="1" applyBorder="1">
      <alignment vertical="center"/>
    </xf>
    <xf numFmtId="0" fontId="6" fillId="0" borderId="65" xfId="0" applyFont="1" applyBorder="1">
      <alignment vertical="center"/>
    </xf>
    <xf numFmtId="0" fontId="6" fillId="0" borderId="66" xfId="0" applyFont="1" applyBorder="1">
      <alignment vertical="center"/>
    </xf>
    <xf numFmtId="0" fontId="6" fillId="0" borderId="67" xfId="0" applyFont="1" applyBorder="1">
      <alignment vertical="center"/>
    </xf>
    <xf numFmtId="0" fontId="3" fillId="0" borderId="68" xfId="0" applyFont="1" applyBorder="1">
      <alignment vertical="center"/>
    </xf>
    <xf numFmtId="0" fontId="6" fillId="0" borderId="69" xfId="0" applyFont="1" applyBorder="1">
      <alignment vertical="center"/>
    </xf>
    <xf numFmtId="0" fontId="8" fillId="0" borderId="62" xfId="0" applyFont="1" applyBorder="1">
      <alignment vertical="center"/>
    </xf>
    <xf numFmtId="0" fontId="3" fillId="0" borderId="70" xfId="0" applyFont="1" applyBorder="1">
      <alignment vertical="center"/>
    </xf>
    <xf numFmtId="0" fontId="6" fillId="0" borderId="71" xfId="0" applyFont="1" applyBorder="1">
      <alignment vertical="center"/>
    </xf>
    <xf numFmtId="0" fontId="6" fillId="0" borderId="72" xfId="0" applyFont="1" applyBorder="1">
      <alignment vertical="center"/>
    </xf>
    <xf numFmtId="0" fontId="8" fillId="0" borderId="41"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47" xfId="0" applyFont="1" applyBorder="1">
      <alignment vertical="center"/>
    </xf>
    <xf numFmtId="0" fontId="3" fillId="0" borderId="74" xfId="0" applyFont="1" applyBorder="1">
      <alignment vertical="center"/>
    </xf>
    <xf numFmtId="0" fontId="6" fillId="0" borderId="77" xfId="0" applyFont="1" applyBorder="1">
      <alignment vertical="center"/>
    </xf>
    <xf numFmtId="0" fontId="8" fillId="0" borderId="79" xfId="0" applyFont="1" applyBorder="1">
      <alignment vertical="center"/>
    </xf>
    <xf numFmtId="0" fontId="6" fillId="0" borderId="80" xfId="0" applyFont="1" applyBorder="1">
      <alignment vertical="center"/>
    </xf>
    <xf numFmtId="0" fontId="8" fillId="0" borderId="81" xfId="0" applyFont="1" applyBorder="1">
      <alignment vertical="center"/>
    </xf>
    <xf numFmtId="0" fontId="6" fillId="0" borderId="82" xfId="0" applyFont="1" applyBorder="1">
      <alignment vertical="center"/>
    </xf>
    <xf numFmtId="0" fontId="8" fillId="0" borderId="84" xfId="0" applyFont="1" applyBorder="1">
      <alignment vertical="center"/>
    </xf>
    <xf numFmtId="0" fontId="8" fillId="0" borderId="85" xfId="0" applyFont="1" applyBorder="1">
      <alignment vertical="center"/>
    </xf>
    <xf numFmtId="0" fontId="3" fillId="0" borderId="86" xfId="0" applyFont="1" applyBorder="1">
      <alignment vertical="center"/>
    </xf>
    <xf numFmtId="0" fontId="3" fillId="0" borderId="87" xfId="0" applyFont="1" applyBorder="1">
      <alignment vertical="center"/>
    </xf>
    <xf numFmtId="0" fontId="3" fillId="0" borderId="88" xfId="0" applyFont="1" applyBorder="1">
      <alignment vertical="center"/>
    </xf>
    <xf numFmtId="0" fontId="3" fillId="0" borderId="90"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91" xfId="0" applyFont="1" applyBorder="1">
      <alignment vertical="center"/>
    </xf>
    <xf numFmtId="0" fontId="8" fillId="0" borderId="92" xfId="0" applyFont="1" applyBorder="1">
      <alignment vertical="center"/>
    </xf>
    <xf numFmtId="0" fontId="6" fillId="0" borderId="47" xfId="0" applyFont="1" applyBorder="1">
      <alignment vertical="center"/>
    </xf>
    <xf numFmtId="0" fontId="8" fillId="0" borderId="99" xfId="0" applyFont="1" applyBorder="1">
      <alignment vertical="center"/>
    </xf>
    <xf numFmtId="0" fontId="3" fillId="0" borderId="77" xfId="0" applyFont="1" applyBorder="1">
      <alignment vertical="center"/>
    </xf>
    <xf numFmtId="0" fontId="3" fillId="0" borderId="101" xfId="0" applyFont="1" applyBorder="1">
      <alignment vertical="center"/>
    </xf>
    <xf numFmtId="0" fontId="8" fillId="0" borderId="47" xfId="0" applyFont="1" applyBorder="1">
      <alignment vertical="center"/>
    </xf>
    <xf numFmtId="0" fontId="3" fillId="0" borderId="102" xfId="0" applyFont="1" applyBorder="1">
      <alignment vertical="center"/>
    </xf>
    <xf numFmtId="0" fontId="6" fillId="0" borderId="100" xfId="0" applyFont="1" applyBorder="1">
      <alignment vertical="center"/>
    </xf>
    <xf numFmtId="0" fontId="9" fillId="0" borderId="22" xfId="0" applyFont="1" applyBorder="1">
      <alignment vertical="center"/>
    </xf>
    <xf numFmtId="0" fontId="5" fillId="0" borderId="8" xfId="0" applyFont="1" applyBorder="1">
      <alignment vertical="center"/>
    </xf>
    <xf numFmtId="0" fontId="5" fillId="0" borderId="13" xfId="0" applyFont="1" applyBorder="1">
      <alignment vertical="center"/>
    </xf>
    <xf numFmtId="0" fontId="15" fillId="0" borderId="16" xfId="0" applyFont="1" applyBorder="1">
      <alignment vertical="center"/>
    </xf>
    <xf numFmtId="0" fontId="17" fillId="0" borderId="16" xfId="0" applyFont="1" applyBorder="1">
      <alignment vertical="center"/>
    </xf>
    <xf numFmtId="0" fontId="16" fillId="0" borderId="52" xfId="0" applyFont="1" applyBorder="1">
      <alignment vertical="center"/>
    </xf>
    <xf numFmtId="0" fontId="3" fillId="0" borderId="104" xfId="0" applyFont="1" applyBorder="1">
      <alignment vertical="center"/>
    </xf>
    <xf numFmtId="0" fontId="3" fillId="0" borderId="105" xfId="0" applyFont="1" applyBorder="1">
      <alignment vertical="center"/>
    </xf>
    <xf numFmtId="0" fontId="3" fillId="0" borderId="103" xfId="0" applyFont="1" applyBorder="1">
      <alignment vertical="center"/>
    </xf>
    <xf numFmtId="0" fontId="18" fillId="0" borderId="0" xfId="0" applyFont="1">
      <alignment vertical="center"/>
    </xf>
    <xf numFmtId="0" fontId="5" fillId="0" borderId="14" xfId="0" applyFont="1" applyBorder="1">
      <alignment vertical="center"/>
    </xf>
    <xf numFmtId="0" fontId="19" fillId="0" borderId="0" xfId="0" applyFont="1">
      <alignment vertical="center"/>
    </xf>
    <xf numFmtId="0" fontId="20" fillId="0" borderId="0" xfId="0" applyFont="1">
      <alignment vertical="center"/>
    </xf>
    <xf numFmtId="177" fontId="6" fillId="0" borderId="0" xfId="0" applyNumberFormat="1" applyFont="1">
      <alignment vertical="center"/>
    </xf>
    <xf numFmtId="177" fontId="8" fillId="0" borderId="0" xfId="0" applyNumberFormat="1" applyFont="1">
      <alignment vertical="center"/>
    </xf>
    <xf numFmtId="0" fontId="17" fillId="0" borderId="17" xfId="0" applyFont="1" applyBorder="1">
      <alignment vertical="center"/>
    </xf>
    <xf numFmtId="0" fontId="14" fillId="0" borderId="81" xfId="0" applyFont="1" applyBorder="1">
      <alignment vertical="center"/>
    </xf>
    <xf numFmtId="0" fontId="17" fillId="0" borderId="93" xfId="0" applyFont="1" applyBorder="1">
      <alignment vertical="center"/>
    </xf>
    <xf numFmtId="0" fontId="14" fillId="0" borderId="94" xfId="0" applyFont="1" applyBorder="1">
      <alignment vertical="center"/>
    </xf>
    <xf numFmtId="0" fontId="14" fillId="0" borderId="95" xfId="0" applyFont="1" applyBorder="1">
      <alignment vertical="center"/>
    </xf>
    <xf numFmtId="0" fontId="14" fillId="0" borderId="18" xfId="0" applyFont="1" applyBorder="1">
      <alignment vertical="center"/>
    </xf>
    <xf numFmtId="0" fontId="17" fillId="0" borderId="82" xfId="0" applyFont="1" applyBorder="1">
      <alignment vertical="center"/>
    </xf>
    <xf numFmtId="0" fontId="14" fillId="0" borderId="52" xfId="0" applyFont="1" applyBorder="1">
      <alignment vertical="center"/>
    </xf>
    <xf numFmtId="0" fontId="17" fillId="0" borderId="106" xfId="0" applyFont="1" applyBorder="1">
      <alignment vertical="center"/>
    </xf>
    <xf numFmtId="0" fontId="14" fillId="0" borderId="107" xfId="0" applyFont="1" applyBorder="1">
      <alignment vertical="center"/>
    </xf>
    <xf numFmtId="0" fontId="14" fillId="0" borderId="79" xfId="0" applyFont="1" applyBorder="1">
      <alignment vertical="center"/>
    </xf>
    <xf numFmtId="0" fontId="14" fillId="0" borderId="85" xfId="0" applyFont="1" applyBorder="1">
      <alignment vertical="center"/>
    </xf>
    <xf numFmtId="0" fontId="14" fillId="0" borderId="22"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683419</xdr:colOff>
      <xdr:row>98</xdr:row>
      <xdr:rowOff>38100</xdr:rowOff>
    </xdr:from>
    <xdr:to>
      <xdr:col>12</xdr:col>
      <xdr:colOff>347663</xdr:colOff>
      <xdr:row>98</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98</xdr:row>
      <xdr:rowOff>45244</xdr:rowOff>
    </xdr:from>
    <xdr:to>
      <xdr:col>8</xdr:col>
      <xdr:colOff>350044</xdr:colOff>
      <xdr:row>105</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105</xdr:row>
      <xdr:rowOff>230981</xdr:rowOff>
    </xdr:from>
    <xdr:to>
      <xdr:col>8</xdr:col>
      <xdr:colOff>102394</xdr:colOff>
      <xdr:row>115</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105</xdr:row>
      <xdr:rowOff>104775</xdr:rowOff>
    </xdr:from>
    <xdr:to>
      <xdr:col>8</xdr:col>
      <xdr:colOff>450056</xdr:colOff>
      <xdr:row>116</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98</xdr:row>
      <xdr:rowOff>45243</xdr:rowOff>
    </xdr:from>
    <xdr:to>
      <xdr:col>12</xdr:col>
      <xdr:colOff>330995</xdr:colOff>
      <xdr:row>106</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106</xdr:row>
      <xdr:rowOff>121444</xdr:rowOff>
    </xdr:from>
    <xdr:to>
      <xdr:col>12</xdr:col>
      <xdr:colOff>330995</xdr:colOff>
      <xdr:row>116</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97</xdr:row>
      <xdr:rowOff>197643</xdr:rowOff>
    </xdr:from>
    <xdr:to>
      <xdr:col>13</xdr:col>
      <xdr:colOff>345281</xdr:colOff>
      <xdr:row>97</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97</xdr:row>
      <xdr:rowOff>204787</xdr:rowOff>
    </xdr:from>
    <xdr:to>
      <xdr:col>7</xdr:col>
      <xdr:colOff>347663</xdr:colOff>
      <xdr:row>106</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442913</xdr:colOff>
      <xdr:row>115</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97</xdr:row>
      <xdr:rowOff>195262</xdr:rowOff>
    </xdr:from>
    <xdr:to>
      <xdr:col>13</xdr:col>
      <xdr:colOff>333376</xdr:colOff>
      <xdr:row>106</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106</xdr:row>
      <xdr:rowOff>2381</xdr:rowOff>
    </xdr:from>
    <xdr:to>
      <xdr:col>13</xdr:col>
      <xdr:colOff>333375</xdr:colOff>
      <xdr:row>116</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97</xdr:row>
      <xdr:rowOff>197645</xdr:rowOff>
    </xdr:from>
    <xdr:to>
      <xdr:col>2</xdr:col>
      <xdr:colOff>0</xdr:colOff>
      <xdr:row>97</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106</xdr:row>
      <xdr:rowOff>0</xdr:rowOff>
    </xdr:from>
    <xdr:to>
      <xdr:col>6</xdr:col>
      <xdr:colOff>0</xdr:colOff>
      <xdr:row>106</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102</xdr:row>
      <xdr:rowOff>0</xdr:rowOff>
    </xdr:from>
    <xdr:to>
      <xdr:col>6</xdr:col>
      <xdr:colOff>0</xdr:colOff>
      <xdr:row>102</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99</xdr:row>
      <xdr:rowOff>0</xdr:rowOff>
    </xdr:from>
    <xdr:to>
      <xdr:col>7</xdr:col>
      <xdr:colOff>707231</xdr:colOff>
      <xdr:row>99</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99</xdr:row>
      <xdr:rowOff>0</xdr:rowOff>
    </xdr:from>
    <xdr:to>
      <xdr:col>13</xdr:col>
      <xdr:colOff>0</xdr:colOff>
      <xdr:row>99</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112</xdr:row>
      <xdr:rowOff>0</xdr:rowOff>
    </xdr:from>
    <xdr:to>
      <xdr:col>12</xdr:col>
      <xdr:colOff>692944</xdr:colOff>
      <xdr:row>112</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108</xdr:row>
      <xdr:rowOff>104775</xdr:rowOff>
    </xdr:from>
    <xdr:to>
      <xdr:col>10</xdr:col>
      <xdr:colOff>35719</xdr:colOff>
      <xdr:row>108</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111</xdr:row>
      <xdr:rowOff>4763</xdr:rowOff>
    </xdr:from>
    <xdr:to>
      <xdr:col>7</xdr:col>
      <xdr:colOff>350043</xdr:colOff>
      <xdr:row>115</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106</xdr:row>
      <xdr:rowOff>138113</xdr:rowOff>
    </xdr:from>
    <xdr:to>
      <xdr:col>7</xdr:col>
      <xdr:colOff>350044</xdr:colOff>
      <xdr:row>111</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114</xdr:row>
      <xdr:rowOff>126206</xdr:rowOff>
    </xdr:from>
    <xdr:to>
      <xdr:col>9</xdr:col>
      <xdr:colOff>685800</xdr:colOff>
      <xdr:row>114</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113</xdr:row>
      <xdr:rowOff>0</xdr:rowOff>
    </xdr:from>
    <xdr:to>
      <xdr:col>8</xdr:col>
      <xdr:colOff>352425</xdr:colOff>
      <xdr:row>115</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105</xdr:row>
      <xdr:rowOff>109537</xdr:rowOff>
    </xdr:from>
    <xdr:to>
      <xdr:col>8</xdr:col>
      <xdr:colOff>352425</xdr:colOff>
      <xdr:row>112</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116</xdr:row>
      <xdr:rowOff>0</xdr:rowOff>
    </xdr:from>
    <xdr:to>
      <xdr:col>8</xdr:col>
      <xdr:colOff>219075</xdr:colOff>
      <xdr:row>117</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115</xdr:row>
      <xdr:rowOff>226218</xdr:rowOff>
    </xdr:from>
    <xdr:to>
      <xdr:col>8</xdr:col>
      <xdr:colOff>114300</xdr:colOff>
      <xdr:row>117</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116</xdr:row>
      <xdr:rowOff>0</xdr:rowOff>
    </xdr:from>
    <xdr:to>
      <xdr:col>8</xdr:col>
      <xdr:colOff>345281</xdr:colOff>
      <xdr:row>117</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16</xdr:col>
      <xdr:colOff>0</xdr:colOff>
      <xdr:row>35</xdr:row>
      <xdr:rowOff>230981</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30000" y="11134725"/>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outu.be/4s-wXT86DAs?si=fzVtyUQmR8CagL0A" TargetMode="External"/><Relationship Id="rId2" Type="http://schemas.openxmlformats.org/officeDocument/2006/relationships/hyperlink" Target="https://youtu.be/dNA7TiJTSH0?si=uHwKin3dYLawojTT" TargetMode="External"/><Relationship Id="rId1" Type="http://schemas.openxmlformats.org/officeDocument/2006/relationships/hyperlink" Target="https://youtu.be/dZ_X7gZzt_E?si=CfVBF0KpbtegnuN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52"/>
  <sheetViews>
    <sheetView tabSelected="1" zoomScaleNormal="100" workbookViewId="0">
      <selection activeCell="B1" sqref="B1"/>
    </sheetView>
  </sheetViews>
  <sheetFormatPr defaultColWidth="9.375" defaultRowHeight="18.75" customHeight="1"/>
  <cols>
    <col min="1" max="62" width="9.375" style="1"/>
    <col min="63" max="63" width="9.375" style="1" customWidth="1"/>
    <col min="64" max="16384" width="9.375" style="1"/>
  </cols>
  <sheetData>
    <row r="1" spans="1:65" ht="18.75" customHeight="1">
      <c r="B1" s="151" t="s">
        <v>189</v>
      </c>
      <c r="F1" s="1" t="s">
        <v>190</v>
      </c>
    </row>
    <row r="2" spans="1:65" ht="18.75" customHeight="1">
      <c r="B2" s="153" t="s">
        <v>173</v>
      </c>
    </row>
    <row r="4" spans="1:65" ht="14.25" customHeight="1">
      <c r="B4" s="58" t="s">
        <v>59</v>
      </c>
      <c r="C4" s="59" t="s">
        <v>155</v>
      </c>
      <c r="D4" s="80"/>
      <c r="E4" s="60" t="s">
        <v>60</v>
      </c>
      <c r="F4" s="61" t="s">
        <v>61</v>
      </c>
      <c r="J4" s="81" t="s">
        <v>156</v>
      </c>
      <c r="K4" s="28" t="s">
        <v>62</v>
      </c>
    </row>
    <row r="5" spans="1:65" ht="18.75" customHeight="1">
      <c r="B5" s="1" t="s">
        <v>64</v>
      </c>
      <c r="D5" s="14" t="s">
        <v>157</v>
      </c>
      <c r="E5" s="15">
        <v>378</v>
      </c>
      <c r="F5" s="15" t="s">
        <v>1</v>
      </c>
      <c r="G5" s="14" t="s">
        <v>158</v>
      </c>
      <c r="H5" s="15">
        <v>37.799999999999997</v>
      </c>
      <c r="I5" s="15" t="s">
        <v>1</v>
      </c>
      <c r="J5" s="14" t="s">
        <v>159</v>
      </c>
      <c r="K5" s="15">
        <v>3.78</v>
      </c>
      <c r="L5" s="15" t="s">
        <v>1</v>
      </c>
      <c r="M5" s="14" t="s">
        <v>65</v>
      </c>
      <c r="N5" s="15">
        <v>0.378</v>
      </c>
      <c r="O5" s="15" t="s">
        <v>1</v>
      </c>
      <c r="P5" s="14" t="s">
        <v>160</v>
      </c>
      <c r="Q5" s="15">
        <v>3.78E-2</v>
      </c>
      <c r="R5" s="15" t="s">
        <v>1</v>
      </c>
      <c r="S5" s="1" t="s">
        <v>161</v>
      </c>
    </row>
    <row r="7" spans="1:65" ht="18.75" customHeight="1">
      <c r="B7" s="29" t="s">
        <v>66</v>
      </c>
      <c r="C7" s="29"/>
      <c r="D7" s="29"/>
      <c r="E7" s="29"/>
      <c r="F7" s="29"/>
      <c r="G7" s="29"/>
    </row>
    <row r="8" spans="1:65" ht="18.75" customHeight="1">
      <c r="B8" s="25" t="s">
        <v>67</v>
      </c>
      <c r="C8" s="25"/>
      <c r="D8" s="25"/>
      <c r="E8" s="25"/>
    </row>
    <row r="9" spans="1:65" ht="18.75" customHeight="1">
      <c r="B9" s="29" t="s">
        <v>68</v>
      </c>
      <c r="C9" s="29"/>
      <c r="D9" s="29"/>
    </row>
    <row r="10" spans="1:65" ht="18.75" customHeight="1">
      <c r="B10" s="29" t="s">
        <v>69</v>
      </c>
      <c r="C10" s="29"/>
      <c r="D10" s="29"/>
      <c r="E10" s="29"/>
      <c r="F10" s="29"/>
      <c r="G10" s="29"/>
      <c r="H10" s="29"/>
      <c r="I10" s="29"/>
      <c r="J10" s="29"/>
      <c r="K10" s="29"/>
      <c r="L10" s="29"/>
      <c r="M10" s="29"/>
      <c r="N10" s="29"/>
      <c r="O10" s="29"/>
      <c r="P10" s="29"/>
      <c r="Q10" s="29"/>
    </row>
    <row r="11" spans="1:65" ht="18.75" customHeight="1">
      <c r="B11" s="55" t="s">
        <v>172</v>
      </c>
      <c r="C11" s="25"/>
    </row>
    <row r="13" spans="1:65" ht="18.75" customHeight="1">
      <c r="B13" s="20" t="s">
        <v>80</v>
      </c>
      <c r="C13" s="20"/>
      <c r="D13" s="20"/>
      <c r="E13" s="20"/>
      <c r="F13" s="20"/>
      <c r="G13" s="20"/>
      <c r="H13" s="20"/>
      <c r="I13" s="20"/>
      <c r="AM13" s="20" t="s">
        <v>70</v>
      </c>
    </row>
    <row r="14" spans="1:65" ht="18.75" customHeight="1" thickBot="1">
      <c r="B14" s="1" t="s">
        <v>167</v>
      </c>
      <c r="C14" s="24"/>
      <c r="D14" s="24"/>
      <c r="E14" s="24"/>
      <c r="F14" s="24"/>
      <c r="G14" s="24"/>
      <c r="H14" s="24"/>
      <c r="I14" s="24"/>
      <c r="J14" s="24"/>
      <c r="AM14" s="1" t="s">
        <v>28</v>
      </c>
      <c r="AN14" s="1" t="s">
        <v>162</v>
      </c>
      <c r="AS14" s="14">
        <v>38</v>
      </c>
      <c r="AT14" s="15">
        <v>14.364000000000001</v>
      </c>
      <c r="AU14" s="1" t="s">
        <v>71</v>
      </c>
      <c r="AW14" s="15"/>
      <c r="AY14" s="14">
        <v>59</v>
      </c>
      <c r="AZ14" s="15">
        <v>22.302</v>
      </c>
      <c r="BA14" s="1" t="s">
        <v>72</v>
      </c>
      <c r="BC14" s="14">
        <v>76</v>
      </c>
      <c r="BD14" s="15">
        <v>28.728000000000002</v>
      </c>
      <c r="BE14" s="1" t="s">
        <v>73</v>
      </c>
    </row>
    <row r="15" spans="1:65" ht="18.75" customHeight="1" thickBot="1">
      <c r="A15" s="83"/>
      <c r="B15" s="84">
        <v>1</v>
      </c>
      <c r="C15" s="62" t="s">
        <v>81</v>
      </c>
      <c r="D15" s="32"/>
      <c r="E15" s="85">
        <f>B15/0.378</f>
        <v>2.6455026455026456</v>
      </c>
      <c r="F15" s="86">
        <v>1</v>
      </c>
      <c r="G15" s="63" t="s">
        <v>188</v>
      </c>
      <c r="H15" s="32"/>
      <c r="I15" s="37">
        <f>F15*0.378</f>
        <v>0.378</v>
      </c>
      <c r="J15" s="79" t="s">
        <v>1</v>
      </c>
      <c r="K15" s="24"/>
      <c r="L15" s="24"/>
      <c r="M15" s="9"/>
      <c r="N15" s="24"/>
      <c r="O15" s="24"/>
      <c r="P15" s="24"/>
      <c r="Q15" s="24"/>
      <c r="R15" s="24"/>
      <c r="S15" s="24"/>
      <c r="T15" s="24"/>
      <c r="U15" s="24"/>
      <c r="V15" s="24"/>
      <c r="W15" s="24"/>
      <c r="X15" s="24"/>
      <c r="Y15" s="24"/>
      <c r="Z15" s="24"/>
      <c r="AA15" s="24"/>
      <c r="AB15" s="24"/>
      <c r="AC15" s="24"/>
      <c r="AE15" s="24"/>
      <c r="AF15" s="24"/>
      <c r="AG15" s="24"/>
      <c r="AH15" s="24"/>
      <c r="AI15" s="24"/>
      <c r="AJ15" s="24"/>
      <c r="AN15" s="1" t="s">
        <v>163</v>
      </c>
      <c r="AV15" s="14">
        <f>(B19-238.1)/4</f>
        <v>0.64999999999999858</v>
      </c>
      <c r="AW15" s="15">
        <f>(C19-90)/4</f>
        <v>0.25</v>
      </c>
      <c r="AX15" s="1" t="s">
        <v>164</v>
      </c>
      <c r="BF15" s="6"/>
      <c r="BG15" s="6"/>
      <c r="BH15" s="14">
        <f>AB40</f>
        <v>38</v>
      </c>
      <c r="BI15" s="15">
        <f>AC40</f>
        <v>14.364000000000001</v>
      </c>
      <c r="BJ15" s="1" t="s">
        <v>148</v>
      </c>
      <c r="BK15" s="155">
        <f>(AS14+AV15-BH15)/3+AV15</f>
        <v>0.86666666666666481</v>
      </c>
      <c r="BL15" s="156">
        <f>(AT14+AW15-BI15)/3+AW15</f>
        <v>0.33333333333333331</v>
      </c>
      <c r="BM15" s="1" t="s">
        <v>74</v>
      </c>
    </row>
    <row r="16" spans="1:65" ht="18.75" customHeight="1" thickBot="1">
      <c r="A16" s="26"/>
      <c r="B16" s="64" t="s">
        <v>82</v>
      </c>
      <c r="C16" s="87"/>
      <c r="D16" s="87"/>
      <c r="E16" s="88" t="s">
        <v>151</v>
      </c>
      <c r="F16" s="24"/>
      <c r="I16" s="24"/>
      <c r="J16" s="24"/>
      <c r="K16" s="24"/>
      <c r="L16" s="31"/>
      <c r="M16" s="1" t="s">
        <v>83</v>
      </c>
      <c r="Q16" s="24"/>
      <c r="R16" s="24"/>
      <c r="S16" s="24"/>
      <c r="T16" s="31"/>
      <c r="U16" s="24" t="s">
        <v>150</v>
      </c>
      <c r="Z16" s="32"/>
      <c r="AA16" s="32"/>
      <c r="AB16" s="32"/>
      <c r="AC16" s="89" t="s">
        <v>84</v>
      </c>
      <c r="AD16" s="32"/>
      <c r="AG16" s="24"/>
      <c r="AI16" s="32"/>
      <c r="AJ16" s="32"/>
      <c r="AK16" s="36"/>
      <c r="AM16" s="1" t="s">
        <v>26</v>
      </c>
      <c r="AN16" s="14">
        <f>(BC14+BK15)-20</f>
        <v>56.86666666666666</v>
      </c>
      <c r="AO16" s="15">
        <f>(BD14+BL15)-7.56</f>
        <v>21.501333333333335</v>
      </c>
      <c r="AP16" s="1" t="s">
        <v>5</v>
      </c>
    </row>
    <row r="17" spans="1:59" ht="18.75" customHeight="1" thickTop="1" thickBot="1">
      <c r="A17" s="22"/>
      <c r="B17" s="146">
        <v>230.2</v>
      </c>
      <c r="C17" s="164">
        <v>86</v>
      </c>
      <c r="D17" s="90" t="s">
        <v>5</v>
      </c>
      <c r="E17" s="91" t="s">
        <v>85</v>
      </c>
      <c r="F17" s="92">
        <f>B17/4+2.6</f>
        <v>60.15</v>
      </c>
      <c r="G17" s="23">
        <f>C17/4+1</f>
        <v>22.5</v>
      </c>
      <c r="H17" s="36" t="s">
        <v>1</v>
      </c>
      <c r="I17" s="35" t="s">
        <v>86</v>
      </c>
      <c r="J17" s="92">
        <f>AN16</f>
        <v>56.86666666666666</v>
      </c>
      <c r="K17" s="37">
        <f>AO16</f>
        <v>21.501333333333335</v>
      </c>
      <c r="L17" s="39" t="s">
        <v>1</v>
      </c>
      <c r="M17" s="89" t="s">
        <v>87</v>
      </c>
      <c r="N17" s="92">
        <f>AN17</f>
        <v>59.866666666666667</v>
      </c>
      <c r="O17" s="23">
        <f>AO17</f>
        <v>22.635333333333332</v>
      </c>
      <c r="P17" s="36" t="s">
        <v>1</v>
      </c>
      <c r="Q17" s="35" t="s">
        <v>88</v>
      </c>
      <c r="R17" s="92">
        <f>B19/2-24.1-N29</f>
        <v>58.25</v>
      </c>
      <c r="S17" s="37">
        <f>C19/2-9.1-O29</f>
        <v>22.035999999999998</v>
      </c>
      <c r="T17" s="39" t="s">
        <v>1</v>
      </c>
      <c r="U17" s="89" t="s">
        <v>89</v>
      </c>
      <c r="V17" s="92">
        <f>((B19-(B19/4+2.6)-N27)/2+10+B19/4+2.6)/2-7.5</f>
        <v>63.368749999999991</v>
      </c>
      <c r="W17" s="23">
        <f>((C19-(C19/4+1)-O27)/2+3.78+C19/4+1)/2-2.835</f>
        <v>23.962499999999999</v>
      </c>
      <c r="X17" s="36" t="s">
        <v>1</v>
      </c>
      <c r="Y17" s="35" t="s">
        <v>90</v>
      </c>
      <c r="Z17" s="92">
        <f>AN18</f>
        <v>61.866666666666667</v>
      </c>
      <c r="AA17" s="23">
        <f>AO18</f>
        <v>23.391333333333332</v>
      </c>
      <c r="AB17" s="31" t="s">
        <v>1</v>
      </c>
      <c r="AC17" s="89" t="s">
        <v>91</v>
      </c>
      <c r="AD17" s="92">
        <f>((B19-(B19/4+2.6)-N27)/2+10+B19/4+2.6)/2+7.54</f>
        <v>78.408749999999998</v>
      </c>
      <c r="AE17" s="23">
        <f>((C19-(C19/4+1)-O27)/2+3.78+C19/4+1)/2+2.835</f>
        <v>29.6325</v>
      </c>
      <c r="AF17" s="36" t="s">
        <v>1</v>
      </c>
      <c r="AG17" s="35" t="s">
        <v>92</v>
      </c>
      <c r="AH17" s="92">
        <f>BC14+BK15</f>
        <v>76.86666666666666</v>
      </c>
      <c r="AI17" s="37">
        <f>BD14+BL15</f>
        <v>29.061333333333334</v>
      </c>
      <c r="AJ17" s="24" t="s">
        <v>1</v>
      </c>
      <c r="AK17" s="36"/>
      <c r="AM17" s="1" t="s">
        <v>75</v>
      </c>
      <c r="AN17" s="14">
        <f>AY14+BK15</f>
        <v>59.866666666666667</v>
      </c>
      <c r="AO17" s="15">
        <f>AZ14+BL15</f>
        <v>22.635333333333332</v>
      </c>
      <c r="AP17" s="1" t="s">
        <v>36</v>
      </c>
      <c r="BC17" s="82"/>
      <c r="BD17" s="82"/>
    </row>
    <row r="18" spans="1:59" ht="18.75" customHeight="1" thickTop="1" thickBot="1">
      <c r="A18" s="26"/>
      <c r="B18" s="65" t="s">
        <v>93</v>
      </c>
      <c r="C18" s="149"/>
      <c r="D18" s="150"/>
      <c r="E18" s="35" t="s">
        <v>179</v>
      </c>
      <c r="F18" s="32"/>
      <c r="H18" s="92">
        <f>(F17+J17)/2</f>
        <v>58.508333333333326</v>
      </c>
      <c r="I18" s="23">
        <f>(G17+K17)/2</f>
        <v>22.000666666666667</v>
      </c>
      <c r="J18" s="32" t="s">
        <v>1</v>
      </c>
      <c r="L18" s="31"/>
      <c r="M18" s="1" t="s">
        <v>180</v>
      </c>
      <c r="O18" s="32"/>
      <c r="P18" s="92">
        <f>(N17+R17)/2</f>
        <v>59.058333333333337</v>
      </c>
      <c r="Q18" s="23">
        <f>(O17+S17)/2</f>
        <v>22.335666666666665</v>
      </c>
      <c r="R18" s="32" t="s">
        <v>1</v>
      </c>
      <c r="T18" s="31"/>
      <c r="U18" s="1" t="s">
        <v>181</v>
      </c>
      <c r="X18" s="92">
        <f>(V17+Z17)/2</f>
        <v>62.617708333333326</v>
      </c>
      <c r="Y18" s="37">
        <f>(W17+AA17)/2</f>
        <v>23.676916666666664</v>
      </c>
      <c r="Z18" s="1" t="s">
        <v>1</v>
      </c>
      <c r="AB18" s="31"/>
      <c r="AC18" s="4" t="s">
        <v>182</v>
      </c>
      <c r="AD18" s="94"/>
      <c r="AE18" s="95"/>
      <c r="AF18" s="32"/>
      <c r="AG18" s="92">
        <f>(AD17+AH17)/2</f>
        <v>77.637708333333336</v>
      </c>
      <c r="AH18" s="23">
        <f>(AE17+AI17)/2</f>
        <v>29.346916666666665</v>
      </c>
      <c r="AI18" s="32" t="s">
        <v>1</v>
      </c>
      <c r="AJ18" s="32"/>
      <c r="AK18" s="26"/>
      <c r="AM18" s="1" t="s">
        <v>76</v>
      </c>
      <c r="AN18" s="14">
        <f>AN17+2</f>
        <v>61.866666666666667</v>
      </c>
      <c r="AO18" s="15">
        <f>AO17+0.756</f>
        <v>23.391333333333332</v>
      </c>
      <c r="AP18" s="1" t="s">
        <v>165</v>
      </c>
    </row>
    <row r="19" spans="1:59" ht="18.75" customHeight="1" thickTop="1" thickBot="1">
      <c r="A19" s="22"/>
      <c r="B19" s="165">
        <v>240.7</v>
      </c>
      <c r="C19" s="166">
        <v>91</v>
      </c>
      <c r="D19" s="148" t="s">
        <v>5</v>
      </c>
      <c r="E19" s="96">
        <f>H18</f>
        <v>58.508333333333326</v>
      </c>
      <c r="F19" s="23">
        <f>I18</f>
        <v>22.000666666666667</v>
      </c>
      <c r="G19" s="32" t="s">
        <v>35</v>
      </c>
      <c r="H19" s="92">
        <f>AI19</f>
        <v>-0.36229166666666401</v>
      </c>
      <c r="I19" s="23">
        <f>AJ19</f>
        <v>-0.13708333333333655</v>
      </c>
      <c r="J19" s="32" t="s">
        <v>37</v>
      </c>
      <c r="K19" s="92">
        <f>E19+H19</f>
        <v>58.146041666666662</v>
      </c>
      <c r="L19" s="23">
        <f>F19+I19</f>
        <v>21.863583333333331</v>
      </c>
      <c r="M19" s="32" t="s">
        <v>1</v>
      </c>
      <c r="N19" s="97">
        <f>P18</f>
        <v>59.058333333333337</v>
      </c>
      <c r="O19" s="23">
        <f>Q18</f>
        <v>22.335666666666665</v>
      </c>
      <c r="P19" s="32" t="s">
        <v>35</v>
      </c>
      <c r="Q19" s="92">
        <f>AI19</f>
        <v>-0.36229166666666401</v>
      </c>
      <c r="R19" s="23">
        <f>AJ19</f>
        <v>-0.13708333333333655</v>
      </c>
      <c r="S19" s="32" t="s">
        <v>37</v>
      </c>
      <c r="T19" s="92">
        <f>N19+Q19</f>
        <v>58.696041666666673</v>
      </c>
      <c r="U19" s="23">
        <f>O19+R19</f>
        <v>22.198583333333328</v>
      </c>
      <c r="V19" s="97">
        <f>X18</f>
        <v>62.617708333333326</v>
      </c>
      <c r="W19" s="23">
        <f>Y18</f>
        <v>23.676916666666664</v>
      </c>
      <c r="X19" s="32" t="s">
        <v>94</v>
      </c>
      <c r="Y19" s="92">
        <f>AI19</f>
        <v>-0.36229166666666401</v>
      </c>
      <c r="Z19" s="23">
        <f>AJ19</f>
        <v>-0.13708333333333655</v>
      </c>
      <c r="AA19" s="32" t="s">
        <v>0</v>
      </c>
      <c r="AB19" s="92">
        <f>V19+Y19</f>
        <v>62.255416666666662</v>
      </c>
      <c r="AC19" s="23">
        <f>W19+Z19</f>
        <v>23.539833333333327</v>
      </c>
      <c r="AD19" s="31" t="s">
        <v>1</v>
      </c>
      <c r="AE19" s="89" t="s">
        <v>183</v>
      </c>
      <c r="AF19" s="4"/>
      <c r="AG19" s="4"/>
      <c r="AH19" s="32"/>
      <c r="AI19" s="92">
        <f>AG18-K29</f>
        <v>-0.36229166666666401</v>
      </c>
      <c r="AJ19" s="23">
        <f>AH18-L29</f>
        <v>-0.13708333333333655</v>
      </c>
      <c r="AK19" s="36" t="s">
        <v>1</v>
      </c>
      <c r="AN19" s="14">
        <f>AN18</f>
        <v>61.866666666666667</v>
      </c>
      <c r="AO19" s="15">
        <f>AO18</f>
        <v>23.391333333333332</v>
      </c>
      <c r="AP19" s="1" t="s">
        <v>77</v>
      </c>
    </row>
    <row r="20" spans="1:59" ht="18.75" customHeight="1" thickTop="1">
      <c r="B20" s="78" t="s">
        <v>152</v>
      </c>
      <c r="C20" s="24"/>
      <c r="D20" s="24"/>
      <c r="E20" s="24"/>
      <c r="F20" s="24"/>
      <c r="G20" s="24"/>
      <c r="H20" s="24"/>
      <c r="I20" s="24"/>
      <c r="J20" s="24"/>
      <c r="K20" s="24"/>
      <c r="L20" s="24"/>
      <c r="M20" s="24"/>
      <c r="N20" s="24"/>
      <c r="O20" s="24"/>
      <c r="P20" s="24"/>
      <c r="Q20" s="24"/>
      <c r="R20" s="24"/>
      <c r="S20" s="24"/>
      <c r="T20" s="24"/>
      <c r="U20" s="24"/>
      <c r="V20" s="24"/>
      <c r="W20" s="24"/>
      <c r="X20" s="24"/>
      <c r="Y20" s="24"/>
      <c r="AG20" s="40"/>
      <c r="AJ20" s="40"/>
      <c r="AK20" s="40"/>
      <c r="AN20" s="14">
        <f>AN17-AS20</f>
        <v>57.866666666666667</v>
      </c>
      <c r="AO20" s="15">
        <f>AO17-AT20</f>
        <v>21.879333333333332</v>
      </c>
      <c r="AP20" s="1" t="s">
        <v>78</v>
      </c>
      <c r="AR20" s="16"/>
      <c r="AS20" s="17">
        <v>2</v>
      </c>
      <c r="AT20" s="13">
        <v>0.75600000000000001</v>
      </c>
      <c r="AU20" s="1" t="s">
        <v>79</v>
      </c>
    </row>
    <row r="21" spans="1:59" ht="18.75" customHeight="1" thickBot="1">
      <c r="A21" s="26"/>
      <c r="B21" s="70" t="s">
        <v>95</v>
      </c>
      <c r="C21" s="24"/>
      <c r="D21" s="39"/>
      <c r="E21" s="24" t="s">
        <v>96</v>
      </c>
      <c r="F21" s="24"/>
      <c r="G21" s="24"/>
      <c r="J21" s="39"/>
      <c r="K21" s="88" t="s">
        <v>97</v>
      </c>
      <c r="L21" s="24"/>
      <c r="M21" s="24"/>
      <c r="P21" s="98"/>
      <c r="Q21" s="99"/>
      <c r="R21" s="100"/>
      <c r="S21" s="100"/>
      <c r="T21" s="100"/>
      <c r="U21" s="100"/>
      <c r="V21" s="100"/>
      <c r="W21" s="100"/>
      <c r="X21" s="100"/>
      <c r="Y21" s="101"/>
      <c r="AM21" s="1" t="s">
        <v>166</v>
      </c>
    </row>
    <row r="22" spans="1:59" ht="18.75" customHeight="1" thickBot="1">
      <c r="A22" s="26"/>
      <c r="B22" s="66" t="s">
        <v>98</v>
      </c>
      <c r="C22" s="87"/>
      <c r="D22" s="102"/>
      <c r="E22" s="88" t="s">
        <v>99</v>
      </c>
      <c r="F22" s="24"/>
      <c r="G22" s="31"/>
      <c r="H22" s="32" t="s">
        <v>100</v>
      </c>
      <c r="I22" s="32"/>
      <c r="J22" s="32"/>
      <c r="K22" s="88" t="s">
        <v>101</v>
      </c>
      <c r="L22" s="24"/>
      <c r="M22" s="31"/>
      <c r="N22" s="32" t="s">
        <v>102</v>
      </c>
      <c r="O22" s="32"/>
      <c r="P22" s="31"/>
      <c r="Q22" s="67" t="s">
        <v>103</v>
      </c>
      <c r="R22" s="103"/>
      <c r="S22" s="103"/>
      <c r="V22" s="26"/>
      <c r="W22" s="68" t="s">
        <v>104</v>
      </c>
      <c r="X22" s="43"/>
      <c r="Y22" s="104"/>
    </row>
    <row r="23" spans="1:59" ht="18.75" customHeight="1" thickTop="1" thickBot="1">
      <c r="A23" s="22"/>
      <c r="B23" s="145">
        <v>436.5</v>
      </c>
      <c r="C23" s="147">
        <v>165</v>
      </c>
      <c r="D23" s="90" t="s">
        <v>1</v>
      </c>
      <c r="E23" s="105">
        <f>B23-(D38+D40-10)</f>
        <v>436.5</v>
      </c>
      <c r="F23" s="23">
        <f>C23-(E38+E40-3.78)</f>
        <v>165</v>
      </c>
      <c r="G23" s="32" t="s">
        <v>36</v>
      </c>
      <c r="H23" s="106">
        <f>E23+D38+D40</f>
        <v>446.5</v>
      </c>
      <c r="I23" s="23">
        <f>F23+E38+E40</f>
        <v>168.77999999999997</v>
      </c>
      <c r="J23" s="31" t="s">
        <v>1</v>
      </c>
      <c r="K23" s="34">
        <f>E23-13.2</f>
        <v>423.3</v>
      </c>
      <c r="L23" s="23">
        <f>F23-5</f>
        <v>160</v>
      </c>
      <c r="M23" s="32" t="s">
        <v>36</v>
      </c>
      <c r="N23" s="106">
        <f>K23+D38+D40</f>
        <v>433.3</v>
      </c>
      <c r="O23" s="23">
        <f>L23+E38+E40</f>
        <v>163.77999999999997</v>
      </c>
      <c r="P23" s="31" t="s">
        <v>1</v>
      </c>
      <c r="Q23" s="107">
        <f>E23</f>
        <v>436.5</v>
      </c>
      <c r="R23" s="37">
        <f>F23</f>
        <v>165</v>
      </c>
      <c r="S23" s="108" t="s">
        <v>105</v>
      </c>
      <c r="T23" s="109">
        <f>Q23+D38+D40</f>
        <v>446.5</v>
      </c>
      <c r="U23" s="110">
        <f>R23+E38+E40</f>
        <v>168.77999999999997</v>
      </c>
      <c r="V23" s="111" t="s">
        <v>36</v>
      </c>
      <c r="W23" s="112">
        <f>B23/2</f>
        <v>218.25</v>
      </c>
      <c r="X23" s="110">
        <f>C23/2</f>
        <v>82.5</v>
      </c>
      <c r="Y23" s="111" t="s">
        <v>1</v>
      </c>
    </row>
    <row r="24" spans="1:59" ht="18.75" customHeight="1" thickTop="1">
      <c r="AM24" s="1" t="s">
        <v>106</v>
      </c>
      <c r="AN24" s="113">
        <f>F40</f>
        <v>182</v>
      </c>
      <c r="AO24" s="114">
        <f>G40</f>
        <v>68.796000000000006</v>
      </c>
      <c r="AP24" s="21" t="s">
        <v>107</v>
      </c>
      <c r="AR24" s="113">
        <f>J38</f>
        <v>98</v>
      </c>
      <c r="AS24" s="114">
        <f>K38</f>
        <v>37.043999999999997</v>
      </c>
      <c r="AT24" s="21" t="s">
        <v>108</v>
      </c>
      <c r="AV24" s="14">
        <f>AN24-AR24</f>
        <v>84</v>
      </c>
      <c r="AW24" s="15">
        <f>AO24-AS24</f>
        <v>31.75200000000001</v>
      </c>
      <c r="AX24" s="1" t="s">
        <v>109</v>
      </c>
    </row>
    <row r="25" spans="1:59" ht="18.75" customHeight="1">
      <c r="B25" s="24"/>
      <c r="C25" s="24"/>
      <c r="D25" s="24"/>
      <c r="E25" s="24"/>
      <c r="F25" s="24"/>
      <c r="G25" s="24"/>
      <c r="H25" s="6" t="s">
        <v>187</v>
      </c>
      <c r="I25" s="24"/>
      <c r="J25" s="24"/>
      <c r="N25" s="24"/>
      <c r="O25" s="24"/>
      <c r="AM25" s="11" t="s">
        <v>110</v>
      </c>
      <c r="AN25" s="14">
        <f>AV24</f>
        <v>84</v>
      </c>
      <c r="AO25" s="15">
        <f>AW24</f>
        <v>31.75200000000001</v>
      </c>
      <c r="AP25" s="6" t="s">
        <v>111</v>
      </c>
      <c r="AS25" s="14">
        <f>W38</f>
        <v>78</v>
      </c>
      <c r="AT25" s="15">
        <f>X38</f>
        <v>29.484000000000002</v>
      </c>
      <c r="AU25" s="1" t="s">
        <v>112</v>
      </c>
      <c r="AW25" s="14">
        <f>AN25-AS25</f>
        <v>6</v>
      </c>
      <c r="AX25" s="15">
        <f>AO25-AT25</f>
        <v>2.2680000000000078</v>
      </c>
      <c r="AY25" s="2" t="s">
        <v>113</v>
      </c>
      <c r="AZ25" s="14">
        <v>13</v>
      </c>
      <c r="BA25" s="15">
        <v>4.9139999999999997</v>
      </c>
      <c r="BB25" s="1" t="s">
        <v>114</v>
      </c>
      <c r="BE25" s="14">
        <f>J38</f>
        <v>98</v>
      </c>
      <c r="BF25" s="15">
        <f>K38</f>
        <v>37.043999999999997</v>
      </c>
      <c r="BG25" s="2" t="s">
        <v>115</v>
      </c>
    </row>
    <row r="26" spans="1:59" ht="18.75" customHeight="1">
      <c r="A26" s="26"/>
      <c r="B26" s="32" t="s">
        <v>134</v>
      </c>
      <c r="C26" s="32"/>
      <c r="D26" s="32"/>
      <c r="E26" s="120">
        <f>K19</f>
        <v>58.146041666666662</v>
      </c>
      <c r="F26" s="15">
        <f>L19</f>
        <v>21.863583333333331</v>
      </c>
      <c r="G26" s="26" t="s">
        <v>1</v>
      </c>
      <c r="H26" s="35" t="s">
        <v>135</v>
      </c>
      <c r="I26" s="24"/>
      <c r="J26" s="72" t="s">
        <v>136</v>
      </c>
      <c r="K26" s="157">
        <v>59</v>
      </c>
      <c r="L26" s="167">
        <v>22.302</v>
      </c>
      <c r="M26" s="77" t="s">
        <v>1</v>
      </c>
      <c r="N26" s="18" t="s">
        <v>176</v>
      </c>
      <c r="O26" s="142" t="s">
        <v>178</v>
      </c>
      <c r="P26" s="76"/>
      <c r="AM26" s="1" t="s">
        <v>168</v>
      </c>
      <c r="AR26" s="1" t="s">
        <v>116</v>
      </c>
      <c r="AS26" s="14">
        <f>AV26+AY26</f>
        <v>98</v>
      </c>
      <c r="AT26" s="15">
        <f>AW26+AZ26</f>
        <v>37.043999999999997</v>
      </c>
      <c r="AU26" s="1" t="s">
        <v>153</v>
      </c>
      <c r="AV26" s="14">
        <f>H40</f>
        <v>96</v>
      </c>
      <c r="AW26" s="15">
        <f>I40</f>
        <v>36.287999999999997</v>
      </c>
      <c r="AX26" s="16" t="s">
        <v>35</v>
      </c>
      <c r="AY26" s="17">
        <v>2</v>
      </c>
      <c r="AZ26" s="114">
        <v>0.75600000000000001</v>
      </c>
      <c r="BA26" s="21" t="s">
        <v>1</v>
      </c>
    </row>
    <row r="27" spans="1:59" ht="18.75" customHeight="1">
      <c r="A27" s="26"/>
      <c r="B27" s="24" t="s">
        <v>137</v>
      </c>
      <c r="C27" s="24"/>
      <c r="D27" s="24"/>
      <c r="E27" s="33">
        <f>T19</f>
        <v>58.696041666666673</v>
      </c>
      <c r="F27" s="23">
        <f>U19</f>
        <v>22.198583333333328</v>
      </c>
      <c r="G27" s="36" t="s">
        <v>1</v>
      </c>
      <c r="H27" s="35" t="s">
        <v>138</v>
      </c>
      <c r="I27" s="32"/>
      <c r="J27" s="72" t="s">
        <v>139</v>
      </c>
      <c r="K27" s="157">
        <v>61</v>
      </c>
      <c r="L27" s="168">
        <v>23.058</v>
      </c>
      <c r="M27" s="127" t="s">
        <v>1</v>
      </c>
      <c r="N27" s="12">
        <v>40</v>
      </c>
      <c r="O27" s="121">
        <v>15.12</v>
      </c>
      <c r="P27" s="77" t="s">
        <v>1</v>
      </c>
    </row>
    <row r="28" spans="1:59" ht="18.75" customHeight="1">
      <c r="A28" s="26"/>
      <c r="B28" s="32" t="s">
        <v>141</v>
      </c>
      <c r="C28" s="32"/>
      <c r="D28" s="32"/>
      <c r="E28" s="120">
        <f>AB19</f>
        <v>62.255416666666662</v>
      </c>
      <c r="F28" s="15">
        <f>AC19</f>
        <v>23.539833333333327</v>
      </c>
      <c r="G28" s="26" t="s">
        <v>1</v>
      </c>
      <c r="H28" s="35" t="s">
        <v>142</v>
      </c>
      <c r="I28" s="32"/>
      <c r="J28" s="72" t="s">
        <v>143</v>
      </c>
      <c r="K28" s="157">
        <v>63</v>
      </c>
      <c r="L28" s="168">
        <v>23.814</v>
      </c>
      <c r="M28" s="132" t="s">
        <v>1</v>
      </c>
      <c r="N28" s="133" t="s">
        <v>177</v>
      </c>
      <c r="O28" s="131"/>
      <c r="P28" s="130"/>
      <c r="Q28" s="11"/>
      <c r="AP28" s="24"/>
      <c r="AQ28" s="24"/>
      <c r="AR28" s="24"/>
      <c r="AS28" s="24"/>
      <c r="AT28" s="24"/>
      <c r="AU28" s="24"/>
      <c r="AV28" s="24"/>
      <c r="AW28" s="24"/>
      <c r="AX28" s="24"/>
      <c r="AY28" s="24"/>
      <c r="AZ28" s="24"/>
      <c r="BA28" s="24"/>
      <c r="BB28" s="24"/>
      <c r="BC28" s="24"/>
      <c r="BD28" s="24"/>
      <c r="BE28" s="24"/>
      <c r="BF28" s="24"/>
      <c r="BG28" s="24"/>
    </row>
    <row r="29" spans="1:59" ht="18.75" customHeight="1">
      <c r="B29" s="35" t="s">
        <v>144</v>
      </c>
      <c r="C29" s="32"/>
      <c r="D29" s="32"/>
      <c r="E29" s="33">
        <f>AG18</f>
        <v>77.637708333333336</v>
      </c>
      <c r="F29" s="23">
        <f>AH18</f>
        <v>29.346916666666665</v>
      </c>
      <c r="G29" s="36" t="s">
        <v>1</v>
      </c>
      <c r="H29" s="35" t="s">
        <v>145</v>
      </c>
      <c r="I29" s="24"/>
      <c r="J29" s="72" t="s">
        <v>146</v>
      </c>
      <c r="K29" s="157">
        <v>78</v>
      </c>
      <c r="L29" s="169">
        <v>29.484000000000002</v>
      </c>
      <c r="M29" s="127" t="s">
        <v>1</v>
      </c>
      <c r="N29" s="12">
        <v>38</v>
      </c>
      <c r="O29" s="121">
        <v>14.364000000000001</v>
      </c>
      <c r="P29" s="77" t="s">
        <v>1</v>
      </c>
      <c r="AM29" s="69" t="s">
        <v>117</v>
      </c>
      <c r="AN29" s="32"/>
      <c r="AO29" s="32"/>
      <c r="BB29" s="24"/>
      <c r="BD29" s="24"/>
      <c r="BG29" s="36"/>
    </row>
    <row r="30" spans="1:59" ht="18.75" customHeight="1">
      <c r="AM30" s="35" t="s">
        <v>154</v>
      </c>
      <c r="AN30" s="32"/>
      <c r="AO30" s="32"/>
      <c r="AP30" s="33">
        <v>165</v>
      </c>
      <c r="AQ30" s="115">
        <v>62.37</v>
      </c>
      <c r="AR30" s="36" t="s">
        <v>121</v>
      </c>
      <c r="AS30" s="33">
        <v>170</v>
      </c>
      <c r="AT30" s="115">
        <v>64.260000000000005</v>
      </c>
      <c r="AU30" s="36" t="s">
        <v>120</v>
      </c>
      <c r="AV30" s="33">
        <v>175</v>
      </c>
      <c r="AW30" s="115">
        <v>66.150000000000006</v>
      </c>
      <c r="AX30" s="36" t="s">
        <v>121</v>
      </c>
      <c r="AY30" s="33">
        <v>180</v>
      </c>
      <c r="AZ30" s="115">
        <v>68.040000000000006</v>
      </c>
      <c r="BA30" s="32" t="s">
        <v>120</v>
      </c>
      <c r="BB30" s="116">
        <v>185</v>
      </c>
      <c r="BC30" s="115">
        <v>69.930000000000007</v>
      </c>
      <c r="BD30" s="41" t="s">
        <v>121</v>
      </c>
      <c r="BE30" s="33">
        <v>190</v>
      </c>
      <c r="BF30" s="115">
        <v>71.819999999999993</v>
      </c>
      <c r="BG30" s="36" t="s">
        <v>121</v>
      </c>
    </row>
    <row r="31" spans="1:59" ht="18.75" customHeight="1">
      <c r="B31" s="6"/>
      <c r="C31" s="6"/>
      <c r="D31" s="6"/>
      <c r="E31" s="6"/>
      <c r="F31" s="6"/>
      <c r="I31" s="55"/>
      <c r="K31" s="6"/>
      <c r="M31" s="6"/>
      <c r="N31" s="55" t="s">
        <v>186</v>
      </c>
      <c r="O31" s="6"/>
      <c r="P31" s="6"/>
      <c r="AL31" s="11"/>
      <c r="AM31" s="35" t="s">
        <v>127</v>
      </c>
      <c r="AN31" s="32"/>
      <c r="AO31" s="32"/>
      <c r="AP31" s="33">
        <v>85</v>
      </c>
      <c r="AQ31" s="115">
        <v>32.130000000000003</v>
      </c>
      <c r="AR31" s="36" t="s">
        <v>120</v>
      </c>
      <c r="AS31" s="33">
        <v>87</v>
      </c>
      <c r="AT31" s="115">
        <v>32.886000000000003</v>
      </c>
      <c r="AU31" s="36" t="s">
        <v>120</v>
      </c>
      <c r="AV31" s="33">
        <v>90</v>
      </c>
      <c r="AW31" s="115">
        <v>34.020000000000003</v>
      </c>
      <c r="AX31" s="36" t="s">
        <v>120</v>
      </c>
      <c r="AY31" s="33">
        <v>92</v>
      </c>
      <c r="AZ31" s="115">
        <v>34.776000000000003</v>
      </c>
      <c r="BA31" s="24" t="s">
        <v>120</v>
      </c>
      <c r="BB31" s="33">
        <v>94</v>
      </c>
      <c r="BC31" s="115">
        <v>35.531999999999996</v>
      </c>
      <c r="BD31" s="36" t="s">
        <v>120</v>
      </c>
      <c r="BE31" s="33">
        <v>100</v>
      </c>
      <c r="BF31" s="115">
        <v>37.799999999999997</v>
      </c>
      <c r="BG31" s="36" t="s">
        <v>120</v>
      </c>
    </row>
    <row r="32" spans="1:59" ht="18.75" customHeight="1">
      <c r="D32" s="6"/>
      <c r="K32" s="154" t="s">
        <v>175</v>
      </c>
      <c r="L32" s="6"/>
      <c r="M32" s="6"/>
      <c r="AM32" s="118" t="s">
        <v>149</v>
      </c>
      <c r="AN32" s="24"/>
      <c r="AO32" s="24"/>
      <c r="AP32" s="33">
        <f>(AP30-AP31)-W38</f>
        <v>2</v>
      </c>
      <c r="AQ32" s="23">
        <f>(AQ30-AQ31)-X38</f>
        <v>0.75599999999999312</v>
      </c>
      <c r="AR32" s="36" t="s">
        <v>1</v>
      </c>
      <c r="AS32" s="33">
        <f>(AS30-AS31)-W38</f>
        <v>5</v>
      </c>
      <c r="AT32" s="23">
        <f>(AT30-AT31)-X38</f>
        <v>1.8900000000000006</v>
      </c>
      <c r="AU32" s="36" t="s">
        <v>1</v>
      </c>
      <c r="AV32" s="33">
        <f>(AV30-AV31)-W38</f>
        <v>7</v>
      </c>
      <c r="AW32" s="23">
        <f>(AW30-AW31)-X38</f>
        <v>2.6460000000000008</v>
      </c>
      <c r="AX32" s="36" t="s">
        <v>1</v>
      </c>
      <c r="AY32" s="33">
        <f>(AY30-AY31)-W38</f>
        <v>10</v>
      </c>
      <c r="AZ32" s="115">
        <f>(AZ30-AZ31)-X38</f>
        <v>3.7800000000000011</v>
      </c>
      <c r="BA32" s="32" t="s">
        <v>1</v>
      </c>
      <c r="BB32" s="33">
        <f>(BB30-BB31)-W38</f>
        <v>13</v>
      </c>
      <c r="BC32" s="23">
        <f>(BC30-BC31)-X38</f>
        <v>4.9140000000000086</v>
      </c>
      <c r="BD32" s="36" t="s">
        <v>1</v>
      </c>
      <c r="BE32" s="33">
        <f>(BE30-BE31)-W38</f>
        <v>12</v>
      </c>
      <c r="BF32" s="23">
        <f>(BF30-BF31)-X38</f>
        <v>4.5359999999999943</v>
      </c>
      <c r="BG32" s="36" t="s">
        <v>1</v>
      </c>
    </row>
    <row r="34" spans="1:51" ht="18.75" customHeight="1">
      <c r="B34" s="20" t="s">
        <v>184</v>
      </c>
      <c r="F34" s="1" t="s">
        <v>169</v>
      </c>
      <c r="P34" s="1" t="s">
        <v>170</v>
      </c>
    </row>
    <row r="35" spans="1:51" ht="18.75" customHeight="1">
      <c r="AM35" s="69" t="s">
        <v>118</v>
      </c>
      <c r="AN35" s="32"/>
      <c r="AO35" s="32"/>
      <c r="AP35" s="32"/>
      <c r="AQ35" s="32"/>
      <c r="AR35" s="36"/>
      <c r="AT35" s="26"/>
      <c r="AU35" s="69" t="s">
        <v>119</v>
      </c>
      <c r="AV35" s="32"/>
      <c r="AW35" s="94"/>
      <c r="AX35" s="95"/>
      <c r="AY35" s="76"/>
    </row>
    <row r="36" spans="1:51" ht="18.75" customHeight="1">
      <c r="B36" s="24"/>
      <c r="C36" s="24"/>
      <c r="D36" s="24"/>
      <c r="E36" s="24"/>
      <c r="F36" s="24"/>
      <c r="G36" s="24"/>
      <c r="H36" s="24"/>
      <c r="I36" s="24"/>
      <c r="J36" s="24"/>
      <c r="K36" s="24"/>
      <c r="L36" s="24"/>
      <c r="M36" s="24"/>
      <c r="N36" s="24"/>
      <c r="O36" s="24"/>
      <c r="R36" s="24"/>
      <c r="S36" s="24"/>
      <c r="T36" s="24"/>
      <c r="U36" s="24"/>
      <c r="V36" s="24"/>
      <c r="W36" s="24"/>
      <c r="X36" s="24"/>
      <c r="Y36" s="24"/>
      <c r="Z36" s="24"/>
      <c r="AA36" s="24"/>
      <c r="AM36" s="81" t="s">
        <v>122</v>
      </c>
      <c r="AN36" s="33">
        <f>(B23+13.2)*0.3</f>
        <v>134.91</v>
      </c>
      <c r="AO36" s="23">
        <f>(C23+5)*0.3</f>
        <v>51</v>
      </c>
      <c r="AP36" s="32" t="s">
        <v>123</v>
      </c>
      <c r="AQ36" s="32"/>
      <c r="AR36" s="36"/>
      <c r="AS36" s="28"/>
      <c r="AT36" s="26"/>
      <c r="AU36" s="1" t="s">
        <v>174</v>
      </c>
      <c r="AW36" s="12">
        <v>100</v>
      </c>
      <c r="AX36" s="121">
        <v>37.799999999999997</v>
      </c>
      <c r="AY36" s="77" t="s">
        <v>1</v>
      </c>
    </row>
    <row r="37" spans="1:51" ht="18.75" customHeight="1">
      <c r="B37" s="70" t="s">
        <v>2</v>
      </c>
      <c r="C37" s="41"/>
      <c r="D37" s="75" t="s">
        <v>3</v>
      </c>
      <c r="E37" s="119"/>
      <c r="F37" s="75" t="s">
        <v>17</v>
      </c>
      <c r="G37" s="119"/>
      <c r="H37" s="24" t="s">
        <v>8</v>
      </c>
      <c r="I37" s="41"/>
      <c r="J37" s="75" t="s">
        <v>12</v>
      </c>
      <c r="K37" s="119"/>
      <c r="L37" s="75" t="s">
        <v>13</v>
      </c>
      <c r="M37" s="119"/>
      <c r="N37" s="75" t="s">
        <v>14</v>
      </c>
      <c r="O37" s="119"/>
      <c r="P37" s="71" t="s">
        <v>15</v>
      </c>
      <c r="Q37" s="76"/>
      <c r="R37" s="71" t="s">
        <v>132</v>
      </c>
      <c r="S37" s="95"/>
      <c r="T37" s="76"/>
      <c r="U37" s="1" t="s">
        <v>21</v>
      </c>
      <c r="V37" s="138"/>
      <c r="W37" s="93" t="s">
        <v>131</v>
      </c>
      <c r="X37" s="19"/>
      <c r="Y37" s="19"/>
      <c r="Z37" s="140" t="s">
        <v>23</v>
      </c>
      <c r="AA37" s="93"/>
      <c r="AB37" s="140" t="s">
        <v>27</v>
      </c>
      <c r="AC37" s="93"/>
      <c r="AM37" s="81" t="s">
        <v>125</v>
      </c>
      <c r="AN37" s="33">
        <f>(B23*0.83)/2</f>
        <v>181.14749999999998</v>
      </c>
      <c r="AO37" s="23">
        <f>(C23*0.83)/2</f>
        <v>68.474999999999994</v>
      </c>
      <c r="AP37" s="32" t="s">
        <v>126</v>
      </c>
      <c r="AQ37" s="32"/>
      <c r="AR37" s="36"/>
      <c r="AS37" s="28"/>
      <c r="AU37" s="35" t="s">
        <v>124</v>
      </c>
      <c r="AV37" s="32"/>
      <c r="AW37" s="135">
        <f>W38+13</f>
        <v>91</v>
      </c>
      <c r="AX37" s="37">
        <f>X38+4.914</f>
        <v>34.398000000000003</v>
      </c>
      <c r="AY37" s="41" t="s">
        <v>1</v>
      </c>
    </row>
    <row r="38" spans="1:51" ht="18.75" customHeight="1">
      <c r="A38" s="26"/>
      <c r="B38" s="33">
        <f>B40-D38-D40</f>
        <v>437</v>
      </c>
      <c r="C38" s="15">
        <f>C40-E38-E40</f>
        <v>165.18600000000004</v>
      </c>
      <c r="D38" s="12">
        <v>5</v>
      </c>
      <c r="E38" s="13">
        <v>1.89</v>
      </c>
      <c r="F38" s="12">
        <v>23</v>
      </c>
      <c r="G38" s="13">
        <v>8.6940000000000008</v>
      </c>
      <c r="H38" s="122">
        <f>F40-J38</f>
        <v>84</v>
      </c>
      <c r="I38" s="15">
        <f>G40-K38</f>
        <v>31.75200000000001</v>
      </c>
      <c r="J38" s="12">
        <f>H40+2</f>
        <v>98</v>
      </c>
      <c r="K38" s="13">
        <f>I40+0.756</f>
        <v>37.043999999999997</v>
      </c>
      <c r="L38" s="12">
        <v>5</v>
      </c>
      <c r="M38" s="123">
        <v>1.89</v>
      </c>
      <c r="N38" s="12">
        <v>60</v>
      </c>
      <c r="O38" s="123">
        <v>22.68</v>
      </c>
      <c r="P38" s="163">
        <v>40</v>
      </c>
      <c r="Q38" s="158">
        <v>15.12</v>
      </c>
      <c r="R38" s="157">
        <v>140</v>
      </c>
      <c r="S38" s="158">
        <v>52.92</v>
      </c>
      <c r="T38" s="77" t="s">
        <v>1</v>
      </c>
      <c r="U38" s="117">
        <f>K29</f>
        <v>78</v>
      </c>
      <c r="V38" s="30">
        <f>L29</f>
        <v>29.484000000000002</v>
      </c>
      <c r="W38" s="34">
        <f>U40</f>
        <v>78</v>
      </c>
      <c r="X38" s="136">
        <f>V40</f>
        <v>29.484000000000002</v>
      </c>
      <c r="Y38" s="24" t="s">
        <v>1</v>
      </c>
      <c r="Z38" s="33">
        <f>K27</f>
        <v>61</v>
      </c>
      <c r="AA38" s="30">
        <f>L27</f>
        <v>23.058</v>
      </c>
      <c r="AB38" s="34">
        <f>N27</f>
        <v>40</v>
      </c>
      <c r="AC38" s="79">
        <f>O27</f>
        <v>15.12</v>
      </c>
      <c r="AM38" s="27" t="s">
        <v>128</v>
      </c>
      <c r="AN38" s="116">
        <f>(AN37+5.3)/2</f>
        <v>93.223749999999995</v>
      </c>
      <c r="AO38" s="37">
        <f>(AO37+2)/2</f>
        <v>35.237499999999997</v>
      </c>
      <c r="AP38" s="24" t="s">
        <v>129</v>
      </c>
      <c r="AQ38" s="24"/>
      <c r="AR38" s="41"/>
      <c r="AS38" s="28"/>
      <c r="AT38" s="26"/>
      <c r="AU38" s="1" t="s">
        <v>127</v>
      </c>
      <c r="AW38" s="117">
        <f>AW36-3</f>
        <v>97</v>
      </c>
      <c r="AX38" s="23">
        <f>AX36-1.134</f>
        <v>36.665999999999997</v>
      </c>
      <c r="AY38" s="36" t="s">
        <v>1</v>
      </c>
    </row>
    <row r="39" spans="1:51" ht="18.75" customHeight="1">
      <c r="A39" s="26"/>
      <c r="B39" s="73" t="s">
        <v>6</v>
      </c>
      <c r="C39" s="76"/>
      <c r="D39" s="128" t="s">
        <v>7</v>
      </c>
      <c r="E39" s="129"/>
      <c r="F39" s="74" t="s">
        <v>4</v>
      </c>
      <c r="G39" s="130"/>
      <c r="H39" s="71" t="s">
        <v>9</v>
      </c>
      <c r="I39" s="76"/>
      <c r="J39" s="74" t="s">
        <v>10</v>
      </c>
      <c r="K39" s="130"/>
      <c r="L39" s="74" t="s">
        <v>11</v>
      </c>
      <c r="M39" s="130"/>
      <c r="N39" s="74" t="s">
        <v>16</v>
      </c>
      <c r="O39" s="130"/>
      <c r="P39" s="75" t="s">
        <v>19</v>
      </c>
      <c r="Q39" s="130"/>
      <c r="R39" s="1" t="s">
        <v>133</v>
      </c>
      <c r="S39" s="19"/>
      <c r="T39" s="130"/>
      <c r="U39" s="35" t="s">
        <v>140</v>
      </c>
      <c r="V39" s="81"/>
      <c r="W39" s="137" t="s">
        <v>25</v>
      </c>
      <c r="Z39" s="35" t="s">
        <v>26</v>
      </c>
      <c r="AA39" s="36"/>
      <c r="AB39" s="35" t="s">
        <v>28</v>
      </c>
      <c r="AC39" s="36"/>
      <c r="AI39" s="6"/>
      <c r="AJ39" s="6"/>
      <c r="AK39" s="6"/>
      <c r="AT39" s="26"/>
      <c r="AU39" s="32" t="s">
        <v>130</v>
      </c>
      <c r="AV39" s="32"/>
      <c r="AW39" s="117">
        <f>AW38+AW37</f>
        <v>188</v>
      </c>
      <c r="AX39" s="23">
        <f>AX38+AX37</f>
        <v>71.063999999999993</v>
      </c>
      <c r="AY39" s="36" t="s">
        <v>1</v>
      </c>
    </row>
    <row r="40" spans="1:51" ht="18.75" customHeight="1">
      <c r="A40" s="16"/>
      <c r="B40" s="157">
        <v>447</v>
      </c>
      <c r="C40" s="158">
        <v>168.96600000000001</v>
      </c>
      <c r="D40" s="12">
        <v>5</v>
      </c>
      <c r="E40" s="134">
        <v>1.89</v>
      </c>
      <c r="F40" s="159">
        <v>182</v>
      </c>
      <c r="G40" s="160">
        <v>68.796000000000006</v>
      </c>
      <c r="H40" s="157">
        <v>96</v>
      </c>
      <c r="I40" s="158">
        <v>36.287999999999997</v>
      </c>
      <c r="J40" s="159">
        <v>135</v>
      </c>
      <c r="K40" s="161">
        <v>51.03</v>
      </c>
      <c r="L40" s="124">
        <v>60</v>
      </c>
      <c r="M40" s="125">
        <v>22.68</v>
      </c>
      <c r="N40" s="124">
        <v>60</v>
      </c>
      <c r="O40" s="125">
        <v>22.68</v>
      </c>
      <c r="P40" s="157">
        <v>219</v>
      </c>
      <c r="Q40" s="162">
        <v>82.781999999999996</v>
      </c>
      <c r="R40" s="17">
        <v>105</v>
      </c>
      <c r="S40" s="126">
        <v>39.69</v>
      </c>
      <c r="T40" s="77" t="s">
        <v>1</v>
      </c>
      <c r="U40" s="135">
        <f>U38</f>
        <v>78</v>
      </c>
      <c r="V40" s="139">
        <f>V38</f>
        <v>29.484000000000002</v>
      </c>
      <c r="W40" s="33">
        <f>K28</f>
        <v>63</v>
      </c>
      <c r="X40" s="23">
        <f>L28</f>
        <v>23.814</v>
      </c>
      <c r="Y40" s="36" t="s">
        <v>1</v>
      </c>
      <c r="Z40" s="33">
        <f>K26</f>
        <v>59</v>
      </c>
      <c r="AA40" s="79">
        <f>L26</f>
        <v>22.302</v>
      </c>
      <c r="AB40" s="141">
        <f>N29</f>
        <v>38</v>
      </c>
      <c r="AC40" s="79">
        <f>O29</f>
        <v>14.364000000000001</v>
      </c>
    </row>
    <row r="41" spans="1:51" ht="18.75" customHeight="1">
      <c r="L41" s="1" t="s">
        <v>147</v>
      </c>
      <c r="T41" s="6"/>
      <c r="AD41" s="6"/>
    </row>
    <row r="42" spans="1:51" ht="18.75" customHeight="1">
      <c r="A42" s="6"/>
      <c r="P42" s="6"/>
      <c r="Q42" s="6"/>
      <c r="R42" s="6"/>
      <c r="S42" s="6"/>
      <c r="T42" s="6"/>
      <c r="V42" s="6"/>
      <c r="W42" s="6"/>
      <c r="X42" s="6"/>
      <c r="Y42" s="6"/>
      <c r="Z42" s="6"/>
      <c r="AU42" s="11"/>
      <c r="AV42" s="11"/>
    </row>
    <row r="43" spans="1:51" ht="18.75" customHeight="1">
      <c r="A43" s="6"/>
      <c r="O43" s="1" t="s">
        <v>171</v>
      </c>
      <c r="P43" s="6"/>
      <c r="Q43" s="6"/>
      <c r="R43" s="6"/>
      <c r="S43" s="6"/>
      <c r="T43" s="6"/>
      <c r="X43" s="6"/>
      <c r="Y43" s="6"/>
      <c r="Z43" s="6"/>
      <c r="AB43" s="6"/>
      <c r="AC43" s="6"/>
    </row>
    <row r="45" spans="1:51" ht="18.75" customHeight="1">
      <c r="B45" s="20" t="s">
        <v>185</v>
      </c>
    </row>
    <row r="46" spans="1:51" ht="18.75" customHeight="1">
      <c r="B46" s="2" t="s">
        <v>63</v>
      </c>
      <c r="G46" s="24"/>
      <c r="H46" s="24"/>
      <c r="I46" s="24"/>
      <c r="J46" s="24"/>
    </row>
    <row r="47" spans="1:51" ht="18.75" customHeight="1">
      <c r="B47" s="3" t="s">
        <v>2</v>
      </c>
      <c r="C47" s="4"/>
      <c r="D47" s="143"/>
      <c r="E47" s="4" t="s">
        <v>3</v>
      </c>
      <c r="F47" s="4"/>
      <c r="G47" s="144"/>
      <c r="H47" s="6" t="s">
        <v>4</v>
      </c>
      <c r="I47" s="6"/>
      <c r="J47" s="7"/>
    </row>
    <row r="48" spans="1:51" ht="18.75" customHeight="1">
      <c r="B48" s="33">
        <f>B38</f>
        <v>437</v>
      </c>
      <c r="C48" s="23">
        <f>C38</f>
        <v>165.18600000000004</v>
      </c>
      <c r="D48" s="143" t="s">
        <v>1</v>
      </c>
      <c r="E48" s="34">
        <f>D38</f>
        <v>5</v>
      </c>
      <c r="F48" s="23">
        <f>E38</f>
        <v>1.89</v>
      </c>
      <c r="G48" s="143" t="s">
        <v>5</v>
      </c>
      <c r="H48" s="34">
        <f>F40</f>
        <v>182</v>
      </c>
      <c r="I48" s="23">
        <f>G40</f>
        <v>68.796000000000006</v>
      </c>
      <c r="J48" s="8" t="s">
        <v>5</v>
      </c>
    </row>
    <row r="49" spans="1:29" ht="18.75" customHeight="1">
      <c r="A49" s="26"/>
      <c r="B49" s="35" t="s">
        <v>6</v>
      </c>
      <c r="C49" s="32"/>
      <c r="D49" s="31"/>
      <c r="E49" s="1" t="s">
        <v>7</v>
      </c>
      <c r="F49" s="3"/>
      <c r="G49" s="143"/>
      <c r="H49" s="4" t="s">
        <v>8</v>
      </c>
      <c r="I49" s="4"/>
      <c r="J49" s="8"/>
      <c r="AC49" s="6"/>
    </row>
    <row r="50" spans="1:29" ht="18.75" customHeight="1">
      <c r="A50" s="26"/>
      <c r="B50" s="33">
        <f>B40</f>
        <v>447</v>
      </c>
      <c r="C50" s="23">
        <f>C40</f>
        <v>168.96600000000001</v>
      </c>
      <c r="D50" s="31" t="s">
        <v>5</v>
      </c>
      <c r="E50" s="34">
        <f>D40</f>
        <v>5</v>
      </c>
      <c r="F50" s="23">
        <f>E40</f>
        <v>1.89</v>
      </c>
      <c r="G50" s="143" t="s">
        <v>5</v>
      </c>
      <c r="H50" s="34">
        <f>H38</f>
        <v>84</v>
      </c>
      <c r="I50" s="23">
        <f>I38</f>
        <v>31.75200000000001</v>
      </c>
      <c r="J50" s="8" t="s">
        <v>5</v>
      </c>
    </row>
    <row r="51" spans="1:29" ht="18.75" customHeight="1">
      <c r="A51" s="26"/>
      <c r="B51" s="1" t="s">
        <v>9</v>
      </c>
      <c r="D51" s="38"/>
      <c r="E51" s="1" t="s">
        <v>10</v>
      </c>
      <c r="F51" s="32"/>
      <c r="G51" s="31"/>
      <c r="H51" s="1" t="s">
        <v>11</v>
      </c>
      <c r="J51" s="36"/>
    </row>
    <row r="52" spans="1:29" ht="18.75" customHeight="1">
      <c r="A52" s="26"/>
      <c r="B52" s="33">
        <f>H40</f>
        <v>96</v>
      </c>
      <c r="C52" s="23">
        <f>I40</f>
        <v>36.287999999999997</v>
      </c>
      <c r="D52" s="143" t="s">
        <v>5</v>
      </c>
      <c r="E52" s="34">
        <f>J40</f>
        <v>135</v>
      </c>
      <c r="F52" s="37">
        <f>K40</f>
        <v>51.03</v>
      </c>
      <c r="G52" s="38" t="s">
        <v>1</v>
      </c>
      <c r="H52" s="34">
        <f>L40</f>
        <v>60</v>
      </c>
      <c r="I52" s="23">
        <f>M40</f>
        <v>22.68</v>
      </c>
      <c r="J52" s="8" t="s">
        <v>5</v>
      </c>
    </row>
    <row r="53" spans="1:29" ht="18.75" customHeight="1">
      <c r="A53" s="26"/>
      <c r="B53" s="4" t="s">
        <v>12</v>
      </c>
      <c r="C53" s="4"/>
      <c r="D53" s="143"/>
      <c r="E53" s="4" t="s">
        <v>13</v>
      </c>
      <c r="F53" s="4"/>
      <c r="G53" s="143"/>
      <c r="H53" s="4" t="s">
        <v>14</v>
      </c>
      <c r="I53" s="4"/>
      <c r="J53" s="8"/>
    </row>
    <row r="54" spans="1:29" ht="18.75" customHeight="1">
      <c r="A54" s="26"/>
      <c r="B54" s="33">
        <f>J38</f>
        <v>98</v>
      </c>
      <c r="C54" s="23">
        <f>K38</f>
        <v>37.043999999999997</v>
      </c>
      <c r="D54" s="143" t="s">
        <v>5</v>
      </c>
      <c r="E54" s="34">
        <f>L38</f>
        <v>5</v>
      </c>
      <c r="F54" s="23">
        <f>M38</f>
        <v>1.89</v>
      </c>
      <c r="G54" s="143" t="s">
        <v>5</v>
      </c>
      <c r="H54" s="34">
        <f>N38</f>
        <v>60</v>
      </c>
      <c r="I54" s="23">
        <f>O38</f>
        <v>22.68</v>
      </c>
      <c r="J54" s="8" t="s">
        <v>5</v>
      </c>
    </row>
    <row r="55" spans="1:29" ht="18.75" customHeight="1">
      <c r="A55" s="26"/>
      <c r="B55" s="4" t="s">
        <v>15</v>
      </c>
      <c r="C55" s="4"/>
      <c r="D55" s="143"/>
      <c r="E55" s="4" t="s">
        <v>16</v>
      </c>
      <c r="F55" s="4"/>
      <c r="G55" s="143"/>
      <c r="H55" s="4" t="s">
        <v>17</v>
      </c>
      <c r="I55" s="4"/>
      <c r="J55" s="8"/>
    </row>
    <row r="56" spans="1:29" ht="18.75" customHeight="1">
      <c r="A56" s="26"/>
      <c r="B56" s="33">
        <f>P38</f>
        <v>40</v>
      </c>
      <c r="C56" s="23">
        <f>Q38</f>
        <v>15.12</v>
      </c>
      <c r="D56" s="143" t="s">
        <v>5</v>
      </c>
      <c r="E56" s="34">
        <f>N40</f>
        <v>60</v>
      </c>
      <c r="F56" s="23">
        <f>O40</f>
        <v>22.68</v>
      </c>
      <c r="G56" s="143" t="s">
        <v>5</v>
      </c>
      <c r="H56" s="34">
        <f>F38</f>
        <v>23</v>
      </c>
      <c r="I56" s="23">
        <f>G38</f>
        <v>8.6940000000000008</v>
      </c>
      <c r="J56" s="8" t="s">
        <v>5</v>
      </c>
    </row>
    <row r="57" spans="1:29" ht="18.75" customHeight="1">
      <c r="A57" s="26"/>
      <c r="B57" s="4" t="s">
        <v>18</v>
      </c>
      <c r="C57" s="3"/>
      <c r="D57" s="143"/>
      <c r="E57" s="4" t="s">
        <v>19</v>
      </c>
      <c r="F57" s="4"/>
      <c r="G57" s="143"/>
      <c r="H57" s="4" t="s">
        <v>20</v>
      </c>
      <c r="I57" s="4"/>
      <c r="J57" s="8"/>
    </row>
    <row r="58" spans="1:29" ht="18.75" customHeight="1">
      <c r="A58" s="26"/>
      <c r="B58" s="33">
        <f>R40</f>
        <v>105</v>
      </c>
      <c r="C58" s="23">
        <f>S40</f>
        <v>39.69</v>
      </c>
      <c r="D58" s="144" t="s">
        <v>1</v>
      </c>
      <c r="E58" s="34">
        <f>P40</f>
        <v>219</v>
      </c>
      <c r="F58" s="23">
        <f>Q40</f>
        <v>82.781999999999996</v>
      </c>
      <c r="G58" s="144" t="s">
        <v>5</v>
      </c>
      <c r="H58" s="34">
        <f>R38</f>
        <v>140</v>
      </c>
      <c r="I58" s="23">
        <f>S38</f>
        <v>52.92</v>
      </c>
      <c r="J58" s="8" t="s">
        <v>5</v>
      </c>
    </row>
    <row r="59" spans="1:29" ht="18.75" customHeight="1">
      <c r="A59" s="26"/>
      <c r="B59" s="1" t="s">
        <v>21</v>
      </c>
      <c r="D59" s="143"/>
      <c r="E59" s="4" t="s">
        <v>22</v>
      </c>
      <c r="F59" s="4"/>
      <c r="G59" s="143"/>
      <c r="H59" s="4" t="s">
        <v>23</v>
      </c>
      <c r="I59" s="4"/>
      <c r="J59" s="8"/>
    </row>
    <row r="60" spans="1:29" ht="18.75" customHeight="1">
      <c r="A60" s="26"/>
      <c r="B60" s="33">
        <f>U38</f>
        <v>78</v>
      </c>
      <c r="C60" s="23">
        <f>V38</f>
        <v>29.484000000000002</v>
      </c>
      <c r="D60" s="143" t="s">
        <v>5</v>
      </c>
      <c r="E60" s="34">
        <f>W38</f>
        <v>78</v>
      </c>
      <c r="F60" s="23">
        <f>X38</f>
        <v>29.484000000000002</v>
      </c>
      <c r="G60" s="143" t="s">
        <v>1</v>
      </c>
      <c r="H60" s="34">
        <f>Z38</f>
        <v>61</v>
      </c>
      <c r="I60" s="23">
        <f>AA38</f>
        <v>23.058</v>
      </c>
      <c r="J60" s="8" t="s">
        <v>5</v>
      </c>
    </row>
    <row r="61" spans="1:29" ht="18.75" customHeight="1">
      <c r="A61" s="26"/>
      <c r="B61" s="4" t="s">
        <v>24</v>
      </c>
      <c r="C61" s="4"/>
      <c r="D61" s="143"/>
      <c r="E61" s="4" t="s">
        <v>25</v>
      </c>
      <c r="F61" s="4"/>
      <c r="G61" s="143"/>
      <c r="H61" s="9" t="s">
        <v>26</v>
      </c>
      <c r="I61" s="9"/>
      <c r="J61" s="10"/>
    </row>
    <row r="62" spans="1:29" ht="18.75" customHeight="1">
      <c r="A62" s="26"/>
      <c r="B62" s="33">
        <f>U40</f>
        <v>78</v>
      </c>
      <c r="C62" s="23">
        <f>V40</f>
        <v>29.484000000000002</v>
      </c>
      <c r="D62" s="143" t="s">
        <v>1</v>
      </c>
      <c r="E62" s="34">
        <f>W40</f>
        <v>63</v>
      </c>
      <c r="F62" s="23">
        <f>X40</f>
        <v>23.814</v>
      </c>
      <c r="G62" s="143" t="s">
        <v>5</v>
      </c>
      <c r="H62" s="34">
        <f>Z40</f>
        <v>59</v>
      </c>
      <c r="I62" s="23">
        <f>AA40</f>
        <v>22.302</v>
      </c>
      <c r="J62" s="8" t="s">
        <v>5</v>
      </c>
    </row>
    <row r="63" spans="1:29" ht="18.75" customHeight="1">
      <c r="A63" s="26"/>
      <c r="B63" s="4" t="s">
        <v>27</v>
      </c>
      <c r="C63" s="4"/>
      <c r="D63" s="143"/>
      <c r="E63" s="4" t="s">
        <v>28</v>
      </c>
      <c r="F63" s="4"/>
      <c r="G63" s="143"/>
      <c r="H63" s="152"/>
      <c r="I63" s="152"/>
      <c r="J63" s="152"/>
    </row>
    <row r="64" spans="1:29" ht="18.75" customHeight="1">
      <c r="B64" s="33">
        <f>AB38</f>
        <v>40</v>
      </c>
      <c r="C64" s="23">
        <f>AC38</f>
        <v>15.12</v>
      </c>
      <c r="D64" s="143" t="s">
        <v>5</v>
      </c>
      <c r="E64" s="33">
        <f>AB40</f>
        <v>38</v>
      </c>
      <c r="F64" s="23">
        <f>AC40</f>
        <v>14.364000000000001</v>
      </c>
      <c r="G64" s="143" t="s">
        <v>5</v>
      </c>
      <c r="H64" s="6"/>
      <c r="I64" s="6"/>
      <c r="J64" s="6"/>
    </row>
    <row r="65" spans="1:21" ht="18.75" customHeight="1">
      <c r="E65" s="152"/>
      <c r="F65" s="152"/>
      <c r="G65" s="152"/>
      <c r="H65" s="6"/>
      <c r="I65" s="6"/>
      <c r="J65" s="6"/>
    </row>
    <row r="66" spans="1:21" ht="18.75" customHeight="1">
      <c r="B66" s="2" t="s">
        <v>29</v>
      </c>
      <c r="D66" s="1" t="s">
        <v>32</v>
      </c>
      <c r="H66" s="24"/>
      <c r="I66" s="24"/>
      <c r="M66" s="2" t="s">
        <v>30</v>
      </c>
      <c r="O66" s="1" t="s">
        <v>31</v>
      </c>
      <c r="R66" s="24"/>
      <c r="S66" s="24"/>
      <c r="T66" s="24"/>
    </row>
    <row r="67" spans="1:21" ht="18.75" customHeight="1">
      <c r="B67" s="3" t="s">
        <v>2</v>
      </c>
      <c r="C67" s="4"/>
      <c r="D67" s="143"/>
      <c r="E67" s="4" t="s">
        <v>3</v>
      </c>
      <c r="F67" s="4"/>
      <c r="G67" s="143"/>
      <c r="H67" s="6" t="s">
        <v>4</v>
      </c>
      <c r="I67" s="6"/>
      <c r="J67" s="7"/>
      <c r="M67" s="3" t="s">
        <v>2</v>
      </c>
      <c r="N67" s="4"/>
      <c r="O67" s="4"/>
      <c r="P67" s="5" t="s">
        <v>3</v>
      </c>
      <c r="Q67" s="4"/>
      <c r="R67" s="143"/>
      <c r="S67" s="6" t="s">
        <v>4</v>
      </c>
      <c r="T67" s="6"/>
      <c r="U67" s="7"/>
    </row>
    <row r="68" spans="1:21" ht="18.75" customHeight="1">
      <c r="B68" s="33">
        <v>400</v>
      </c>
      <c r="C68" s="23">
        <v>151.19999999999999</v>
      </c>
      <c r="D68" s="143" t="s">
        <v>1</v>
      </c>
      <c r="E68" s="34">
        <v>5</v>
      </c>
      <c r="F68" s="23">
        <v>1.89</v>
      </c>
      <c r="G68" s="143" t="s">
        <v>5</v>
      </c>
      <c r="H68" s="34">
        <v>165</v>
      </c>
      <c r="I68" s="23">
        <v>62.37</v>
      </c>
      <c r="J68" s="8" t="s">
        <v>5</v>
      </c>
      <c r="M68" s="33">
        <v>420</v>
      </c>
      <c r="N68" s="23">
        <v>158.76</v>
      </c>
      <c r="O68" s="143" t="s">
        <v>1</v>
      </c>
      <c r="P68" s="34">
        <v>5</v>
      </c>
      <c r="Q68" s="23">
        <v>1.89</v>
      </c>
      <c r="R68" s="143" t="s">
        <v>5</v>
      </c>
      <c r="S68" s="34">
        <v>175</v>
      </c>
      <c r="T68" s="23">
        <v>66.150000000000006</v>
      </c>
      <c r="U68" s="8" t="s">
        <v>5</v>
      </c>
    </row>
    <row r="69" spans="1:21" ht="18.75" customHeight="1">
      <c r="A69" s="26"/>
      <c r="B69" s="35" t="s">
        <v>6</v>
      </c>
      <c r="C69" s="32"/>
      <c r="D69" s="31"/>
      <c r="E69" s="1" t="s">
        <v>7</v>
      </c>
      <c r="F69" s="3"/>
      <c r="G69" s="143"/>
      <c r="H69" s="4" t="s">
        <v>8</v>
      </c>
      <c r="I69" s="4"/>
      <c r="J69" s="8"/>
      <c r="L69" s="26"/>
      <c r="M69" s="35" t="s">
        <v>6</v>
      </c>
      <c r="N69" s="32"/>
      <c r="O69" s="31"/>
      <c r="P69" s="1" t="s">
        <v>7</v>
      </c>
      <c r="Q69" s="3"/>
      <c r="R69" s="143"/>
      <c r="S69" s="4" t="s">
        <v>8</v>
      </c>
      <c r="T69" s="4"/>
      <c r="U69" s="8"/>
    </row>
    <row r="70" spans="1:21" ht="18.75" customHeight="1">
      <c r="A70" s="26"/>
      <c r="B70" s="33">
        <f>B68+E68+E70</f>
        <v>410</v>
      </c>
      <c r="C70" s="23">
        <f>C68+F68+F70</f>
        <v>154.97999999999996</v>
      </c>
      <c r="D70" s="38" t="s">
        <v>5</v>
      </c>
      <c r="E70" s="34">
        <v>5</v>
      </c>
      <c r="F70" s="23">
        <v>1.89</v>
      </c>
      <c r="G70" s="143" t="s">
        <v>5</v>
      </c>
      <c r="H70" s="34">
        <f>H68-B74</f>
        <v>80</v>
      </c>
      <c r="I70" s="23">
        <f>I68-C74</f>
        <v>30.239999999999995</v>
      </c>
      <c r="J70" s="8" t="s">
        <v>5</v>
      </c>
      <c r="L70" s="26"/>
      <c r="M70" s="33">
        <f>M68+P68+P70</f>
        <v>430</v>
      </c>
      <c r="N70" s="23">
        <f>N68+Q68+Q70</f>
        <v>162.53999999999996</v>
      </c>
      <c r="O70" s="31" t="s">
        <v>5</v>
      </c>
      <c r="P70" s="34">
        <v>5</v>
      </c>
      <c r="Q70" s="23">
        <v>1.89</v>
      </c>
      <c r="R70" s="143" t="s">
        <v>5</v>
      </c>
      <c r="S70" s="34">
        <f>S68-M74</f>
        <v>85</v>
      </c>
      <c r="T70" s="23">
        <f>T68-N74</f>
        <v>32.130000000000003</v>
      </c>
      <c r="U70" s="8" t="s">
        <v>5</v>
      </c>
    </row>
    <row r="71" spans="1:21" ht="18.75" customHeight="1">
      <c r="A71" s="26"/>
      <c r="B71" s="1" t="s">
        <v>9</v>
      </c>
      <c r="D71" s="38"/>
      <c r="E71" s="1" t="s">
        <v>10</v>
      </c>
      <c r="F71" s="32"/>
      <c r="G71" s="31"/>
      <c r="H71" s="1" t="s">
        <v>11</v>
      </c>
      <c r="J71" s="36"/>
      <c r="L71" s="26"/>
      <c r="M71" s="1" t="s">
        <v>9</v>
      </c>
      <c r="O71" s="38"/>
      <c r="P71" s="1" t="s">
        <v>10</v>
      </c>
      <c r="Q71" s="32"/>
      <c r="R71" s="31"/>
      <c r="S71" s="1" t="s">
        <v>11</v>
      </c>
      <c r="U71" s="36"/>
    </row>
    <row r="72" spans="1:21" ht="18.75" customHeight="1">
      <c r="A72" s="26"/>
      <c r="B72" s="33">
        <v>85</v>
      </c>
      <c r="C72" s="23">
        <v>32.130000000000003</v>
      </c>
      <c r="D72" s="143" t="s">
        <v>5</v>
      </c>
      <c r="E72" s="34">
        <v>130</v>
      </c>
      <c r="F72" s="37">
        <v>49.14</v>
      </c>
      <c r="G72" s="38" t="s">
        <v>1</v>
      </c>
      <c r="H72" s="34">
        <v>60</v>
      </c>
      <c r="I72" s="23">
        <v>22.68</v>
      </c>
      <c r="J72" s="8" t="s">
        <v>5</v>
      </c>
      <c r="L72" s="26"/>
      <c r="M72" s="33">
        <v>90</v>
      </c>
      <c r="N72" s="23">
        <v>34.020000000000003</v>
      </c>
      <c r="O72" s="143" t="s">
        <v>5</v>
      </c>
      <c r="P72" s="34">
        <v>130</v>
      </c>
      <c r="Q72" s="37">
        <v>49.14</v>
      </c>
      <c r="R72" s="38" t="s">
        <v>1</v>
      </c>
      <c r="S72" s="34">
        <v>60</v>
      </c>
      <c r="T72" s="23">
        <v>22.68</v>
      </c>
      <c r="U72" s="8" t="s">
        <v>5</v>
      </c>
    </row>
    <row r="73" spans="1:21" ht="18.75" customHeight="1">
      <c r="A73" s="26"/>
      <c r="B73" s="4" t="s">
        <v>12</v>
      </c>
      <c r="C73" s="4"/>
      <c r="D73" s="143"/>
      <c r="E73" s="4" t="s">
        <v>13</v>
      </c>
      <c r="F73" s="4"/>
      <c r="G73" s="143"/>
      <c r="H73" s="4" t="s">
        <v>14</v>
      </c>
      <c r="I73" s="4"/>
      <c r="J73" s="8"/>
      <c r="L73" s="26"/>
      <c r="M73" s="4" t="s">
        <v>12</v>
      </c>
      <c r="N73" s="4"/>
      <c r="O73" s="143"/>
      <c r="P73" s="4" t="s">
        <v>13</v>
      </c>
      <c r="Q73" s="4"/>
      <c r="R73" s="143"/>
      <c r="S73" s="4" t="s">
        <v>14</v>
      </c>
      <c r="T73" s="4"/>
      <c r="U73" s="8"/>
    </row>
    <row r="74" spans="1:21" ht="18.75" customHeight="1">
      <c r="A74" s="26"/>
      <c r="B74" s="33">
        <v>85</v>
      </c>
      <c r="C74" s="23">
        <v>32.130000000000003</v>
      </c>
      <c r="D74" s="143" t="s">
        <v>5</v>
      </c>
      <c r="E74" s="34">
        <v>5</v>
      </c>
      <c r="F74" s="23">
        <v>1.89</v>
      </c>
      <c r="G74" s="143" t="s">
        <v>5</v>
      </c>
      <c r="H74" s="34">
        <v>60</v>
      </c>
      <c r="I74" s="23">
        <v>22.68</v>
      </c>
      <c r="J74" s="8" t="s">
        <v>5</v>
      </c>
      <c r="L74" s="26"/>
      <c r="M74" s="33">
        <v>90</v>
      </c>
      <c r="N74" s="23">
        <v>34.020000000000003</v>
      </c>
      <c r="O74" s="143" t="s">
        <v>5</v>
      </c>
      <c r="P74" s="34">
        <v>5</v>
      </c>
      <c r="Q74" s="23">
        <v>1.89</v>
      </c>
      <c r="R74" s="143" t="s">
        <v>5</v>
      </c>
      <c r="S74" s="34">
        <v>60</v>
      </c>
      <c r="T74" s="23">
        <v>22.68</v>
      </c>
      <c r="U74" s="8" t="s">
        <v>5</v>
      </c>
    </row>
    <row r="75" spans="1:21" ht="18.75" customHeight="1">
      <c r="A75" s="26"/>
      <c r="B75" s="4" t="s">
        <v>15</v>
      </c>
      <c r="C75" s="4"/>
      <c r="D75" s="143"/>
      <c r="E75" s="4" t="s">
        <v>16</v>
      </c>
      <c r="F75" s="4"/>
      <c r="G75" s="143"/>
      <c r="H75" s="4" t="s">
        <v>17</v>
      </c>
      <c r="I75" s="4"/>
      <c r="J75" s="8"/>
      <c r="L75" s="26"/>
      <c r="M75" s="4" t="s">
        <v>15</v>
      </c>
      <c r="N75" s="4"/>
      <c r="O75" s="143"/>
      <c r="P75" s="4" t="s">
        <v>16</v>
      </c>
      <c r="Q75" s="4"/>
      <c r="R75" s="143"/>
      <c r="S75" s="4" t="s">
        <v>17</v>
      </c>
      <c r="T75" s="4"/>
      <c r="U75" s="8"/>
    </row>
    <row r="76" spans="1:21" ht="18.75" customHeight="1">
      <c r="A76" s="26"/>
      <c r="B76" s="33">
        <v>35</v>
      </c>
      <c r="C76" s="23">
        <v>13.23</v>
      </c>
      <c r="D76" s="143" t="s">
        <v>5</v>
      </c>
      <c r="E76" s="34">
        <v>60</v>
      </c>
      <c r="F76" s="23">
        <v>22.68</v>
      </c>
      <c r="G76" s="143" t="s">
        <v>5</v>
      </c>
      <c r="H76" s="34">
        <v>23</v>
      </c>
      <c r="I76" s="23">
        <v>8.6940000000000008</v>
      </c>
      <c r="J76" s="8" t="s">
        <v>5</v>
      </c>
      <c r="L76" s="26"/>
      <c r="M76" s="33">
        <v>35</v>
      </c>
      <c r="N76" s="23">
        <v>13.23</v>
      </c>
      <c r="O76" s="143" t="s">
        <v>5</v>
      </c>
      <c r="P76" s="34">
        <v>60</v>
      </c>
      <c r="Q76" s="23">
        <v>22.68</v>
      </c>
      <c r="R76" s="143" t="s">
        <v>5</v>
      </c>
      <c r="S76" s="34">
        <v>23</v>
      </c>
      <c r="T76" s="23">
        <v>8.6940000000000008</v>
      </c>
      <c r="U76" s="8" t="s">
        <v>5</v>
      </c>
    </row>
    <row r="77" spans="1:21" ht="18.75" customHeight="1">
      <c r="A77" s="26"/>
      <c r="B77" s="4" t="s">
        <v>18</v>
      </c>
      <c r="C77" s="3"/>
      <c r="D77" s="143"/>
      <c r="E77" s="4" t="s">
        <v>19</v>
      </c>
      <c r="F77" s="4"/>
      <c r="G77" s="143"/>
      <c r="H77" s="4" t="s">
        <v>20</v>
      </c>
      <c r="I77" s="4"/>
      <c r="J77" s="8"/>
      <c r="L77" s="26"/>
      <c r="M77" s="4" t="s">
        <v>18</v>
      </c>
      <c r="N77" s="3"/>
      <c r="O77" s="143"/>
      <c r="P77" s="4" t="s">
        <v>19</v>
      </c>
      <c r="Q77" s="4"/>
      <c r="R77" s="143"/>
      <c r="S77" s="4" t="s">
        <v>20</v>
      </c>
      <c r="T77" s="4"/>
      <c r="U77" s="8"/>
    </row>
    <row r="78" spans="1:21" ht="18.75" customHeight="1">
      <c r="A78" s="26"/>
      <c r="B78" s="33">
        <v>105</v>
      </c>
      <c r="C78" s="23">
        <v>39.69</v>
      </c>
      <c r="D78" s="144" t="s">
        <v>1</v>
      </c>
      <c r="E78" s="34">
        <v>200</v>
      </c>
      <c r="F78" s="23">
        <v>75.599999999999994</v>
      </c>
      <c r="G78" s="144" t="s">
        <v>5</v>
      </c>
      <c r="H78" s="34">
        <v>130</v>
      </c>
      <c r="I78" s="23">
        <v>49.14</v>
      </c>
      <c r="J78" s="8" t="s">
        <v>5</v>
      </c>
      <c r="L78" s="26"/>
      <c r="M78" s="33">
        <v>105</v>
      </c>
      <c r="N78" s="23">
        <v>39.69</v>
      </c>
      <c r="O78" s="144" t="s">
        <v>1</v>
      </c>
      <c r="P78" s="34">
        <v>210</v>
      </c>
      <c r="Q78" s="23">
        <v>79.38</v>
      </c>
      <c r="R78" s="144" t="s">
        <v>5</v>
      </c>
      <c r="S78" s="34">
        <v>130</v>
      </c>
      <c r="T78" s="23">
        <v>49.14</v>
      </c>
      <c r="U78" s="8" t="s">
        <v>5</v>
      </c>
    </row>
    <row r="79" spans="1:21" ht="18.75" customHeight="1">
      <c r="A79" s="26"/>
      <c r="B79" s="1" t="s">
        <v>21</v>
      </c>
      <c r="D79" s="143"/>
      <c r="E79" s="4" t="s">
        <v>22</v>
      </c>
      <c r="F79" s="4"/>
      <c r="G79" s="143"/>
      <c r="H79" s="4" t="s">
        <v>23</v>
      </c>
      <c r="I79" s="4"/>
      <c r="J79" s="8"/>
      <c r="L79" s="26"/>
      <c r="M79" s="1" t="s">
        <v>21</v>
      </c>
      <c r="O79" s="143"/>
      <c r="P79" s="4" t="s">
        <v>22</v>
      </c>
      <c r="Q79" s="4"/>
      <c r="R79" s="143"/>
      <c r="S79" s="4" t="s">
        <v>23</v>
      </c>
      <c r="T79" s="4"/>
      <c r="U79" s="8"/>
    </row>
    <row r="80" spans="1:21" ht="18.75" customHeight="1">
      <c r="A80" s="26"/>
      <c r="B80" s="33">
        <v>75</v>
      </c>
      <c r="C80" s="23">
        <v>28.35</v>
      </c>
      <c r="D80" s="143" t="s">
        <v>5</v>
      </c>
      <c r="E80" s="34">
        <v>75</v>
      </c>
      <c r="F80" s="23">
        <v>28.35</v>
      </c>
      <c r="G80" s="143" t="s">
        <v>1</v>
      </c>
      <c r="H80" s="34">
        <v>58</v>
      </c>
      <c r="I80" s="23">
        <v>21.923999999999999</v>
      </c>
      <c r="J80" s="8" t="s">
        <v>5</v>
      </c>
      <c r="L80" s="26"/>
      <c r="M80" s="33">
        <v>80</v>
      </c>
      <c r="N80" s="23">
        <v>30.24</v>
      </c>
      <c r="O80" s="143" t="s">
        <v>5</v>
      </c>
      <c r="P80" s="34">
        <v>80</v>
      </c>
      <c r="Q80" s="23">
        <v>30.24</v>
      </c>
      <c r="R80" s="143" t="s">
        <v>1</v>
      </c>
      <c r="S80" s="34">
        <v>63</v>
      </c>
      <c r="T80" s="23">
        <v>23.814</v>
      </c>
      <c r="U80" s="8" t="s">
        <v>5</v>
      </c>
    </row>
    <row r="81" spans="1:27" ht="18.75" customHeight="1">
      <c r="A81" s="26"/>
      <c r="B81" s="4" t="s">
        <v>24</v>
      </c>
      <c r="C81" s="4"/>
      <c r="D81" s="143"/>
      <c r="E81" s="4" t="s">
        <v>25</v>
      </c>
      <c r="F81" s="4"/>
      <c r="G81" s="143"/>
      <c r="H81" s="9" t="s">
        <v>26</v>
      </c>
      <c r="I81" s="9"/>
      <c r="J81" s="10"/>
      <c r="L81" s="26"/>
      <c r="M81" s="4" t="s">
        <v>24</v>
      </c>
      <c r="N81" s="4"/>
      <c r="O81" s="143"/>
      <c r="P81" s="4" t="s">
        <v>25</v>
      </c>
      <c r="Q81" s="4"/>
      <c r="R81" s="143"/>
      <c r="S81" s="9" t="s">
        <v>26</v>
      </c>
      <c r="T81" s="9"/>
      <c r="U81" s="10"/>
    </row>
    <row r="82" spans="1:27" ht="18.75" customHeight="1">
      <c r="A82" s="26"/>
      <c r="B82" s="33">
        <v>75</v>
      </c>
      <c r="C82" s="23">
        <v>28.35</v>
      </c>
      <c r="D82" s="143" t="s">
        <v>1</v>
      </c>
      <c r="E82" s="34">
        <v>60</v>
      </c>
      <c r="F82" s="23">
        <v>22.68</v>
      </c>
      <c r="G82" s="143" t="s">
        <v>5</v>
      </c>
      <c r="H82" s="34">
        <v>56</v>
      </c>
      <c r="I82" s="23">
        <v>21.167999999999999</v>
      </c>
      <c r="J82" s="8" t="s">
        <v>5</v>
      </c>
      <c r="L82" s="26"/>
      <c r="M82" s="33">
        <v>80</v>
      </c>
      <c r="N82" s="23">
        <v>30.24</v>
      </c>
      <c r="O82" s="143" t="s">
        <v>1</v>
      </c>
      <c r="P82" s="34">
        <v>65</v>
      </c>
      <c r="Q82" s="23">
        <v>24.57</v>
      </c>
      <c r="R82" s="143" t="s">
        <v>5</v>
      </c>
      <c r="S82" s="34">
        <v>61</v>
      </c>
      <c r="T82" s="23">
        <v>23.058</v>
      </c>
      <c r="U82" s="8" t="s">
        <v>5</v>
      </c>
    </row>
    <row r="83" spans="1:27" ht="18.75" customHeight="1">
      <c r="A83" s="26"/>
      <c r="B83" s="4" t="s">
        <v>27</v>
      </c>
      <c r="C83" s="4"/>
      <c r="D83" s="143"/>
      <c r="E83" s="4" t="s">
        <v>28</v>
      </c>
      <c r="F83" s="4"/>
      <c r="G83" s="143"/>
      <c r="H83" s="6"/>
      <c r="I83" s="6"/>
      <c r="L83" s="26"/>
      <c r="M83" s="4" t="s">
        <v>27</v>
      </c>
      <c r="N83" s="4"/>
      <c r="O83" s="143"/>
      <c r="P83" s="4" t="s">
        <v>28</v>
      </c>
      <c r="Q83" s="4"/>
      <c r="R83" s="143"/>
      <c r="S83" s="6"/>
      <c r="T83" s="6"/>
      <c r="U83" s="6"/>
    </row>
    <row r="84" spans="1:27" ht="18.75" customHeight="1">
      <c r="B84" s="33">
        <v>40</v>
      </c>
      <c r="C84" s="23">
        <v>15.12</v>
      </c>
      <c r="D84" s="143" t="s">
        <v>5</v>
      </c>
      <c r="E84" s="34">
        <v>38</v>
      </c>
      <c r="F84" s="23">
        <v>14.364000000000001</v>
      </c>
      <c r="G84" s="144" t="s">
        <v>5</v>
      </c>
      <c r="H84" s="6"/>
      <c r="I84" s="6"/>
      <c r="M84" s="33">
        <v>40</v>
      </c>
      <c r="N84" s="23">
        <v>15.12</v>
      </c>
      <c r="O84" s="143" t="s">
        <v>5</v>
      </c>
      <c r="P84" s="34">
        <v>38</v>
      </c>
      <c r="Q84" s="23">
        <v>14.364000000000001</v>
      </c>
      <c r="R84" s="144" t="s">
        <v>5</v>
      </c>
      <c r="S84" s="6"/>
      <c r="T84" s="6"/>
      <c r="U84" s="6"/>
      <c r="V84" s="6"/>
    </row>
    <row r="85" spans="1:27" ht="18.75" customHeight="1">
      <c r="B85" s="6" t="s">
        <v>33</v>
      </c>
      <c r="D85" s="40"/>
      <c r="F85" s="6"/>
      <c r="G85" s="6"/>
      <c r="H85" s="6"/>
      <c r="I85" s="6"/>
      <c r="M85" s="6" t="s">
        <v>34</v>
      </c>
      <c r="Q85" s="6"/>
      <c r="R85" s="6"/>
      <c r="S85" s="6"/>
      <c r="T85" s="6"/>
      <c r="U85" s="6"/>
      <c r="V85" s="6"/>
    </row>
    <row r="87" spans="1:27" ht="18.75" customHeight="1">
      <c r="B87" s="20" t="s">
        <v>58</v>
      </c>
    </row>
    <row r="88" spans="1:27" ht="18.75" customHeight="1">
      <c r="B88" s="55" t="s">
        <v>50</v>
      </c>
    </row>
    <row r="89" spans="1:27" ht="18.75" customHeight="1">
      <c r="B89" s="1" t="s">
        <v>54</v>
      </c>
    </row>
    <row r="90" spans="1:27" ht="18.75" customHeight="1">
      <c r="B90" s="1" t="s">
        <v>51</v>
      </c>
    </row>
    <row r="91" spans="1:27" ht="18.75" customHeight="1">
      <c r="B91" s="1" t="s">
        <v>52</v>
      </c>
      <c r="Z91" s="6"/>
    </row>
    <row r="92" spans="1:27" ht="18.75" customHeight="1">
      <c r="Z92" s="6"/>
      <c r="AA92" s="6"/>
    </row>
    <row r="93" spans="1:27" ht="18.75" customHeight="1">
      <c r="B93" s="55" t="s">
        <v>53</v>
      </c>
      <c r="Z93" s="6"/>
      <c r="AA93" s="6"/>
    </row>
    <row r="94" spans="1:27" ht="18.75" customHeight="1">
      <c r="B94" s="1" t="s">
        <v>55</v>
      </c>
    </row>
    <row r="95" spans="1:27" ht="18.75" customHeight="1">
      <c r="B95" s="1" t="s">
        <v>56</v>
      </c>
    </row>
    <row r="96" spans="1:27" ht="18.75" customHeight="1">
      <c r="B96" s="1" t="s">
        <v>57</v>
      </c>
    </row>
    <row r="97" spans="2:44" ht="18.75" customHeight="1" thickBot="1">
      <c r="D97" s="42"/>
      <c r="E97" s="42"/>
    </row>
    <row r="98" spans="2:44" ht="18.75" customHeight="1" thickTop="1" thickBot="1">
      <c r="B98" s="50"/>
      <c r="C98" s="45"/>
      <c r="D98" s="43"/>
      <c r="E98" s="46"/>
      <c r="F98" s="48"/>
      <c r="G98" s="43"/>
      <c r="H98" s="43"/>
      <c r="I98" s="43"/>
      <c r="J98" s="43"/>
      <c r="K98" s="43"/>
      <c r="L98" s="43"/>
      <c r="M98" s="43"/>
    </row>
    <row r="99" spans="2:44" ht="18.75" customHeight="1">
      <c r="B99" s="51"/>
      <c r="D99" s="47"/>
      <c r="F99" s="49"/>
      <c r="H99" s="47"/>
      <c r="M99" s="38"/>
    </row>
    <row r="100" spans="2:44" ht="18.75" customHeight="1">
      <c r="D100" s="44"/>
      <c r="F100" s="1" t="s">
        <v>8</v>
      </c>
      <c r="H100" s="44"/>
      <c r="K100" s="1" t="s">
        <v>41</v>
      </c>
      <c r="M100" s="38"/>
    </row>
    <row r="101" spans="2:44" ht="18.75" customHeight="1">
      <c r="D101" s="44"/>
      <c r="H101" s="44"/>
      <c r="M101" s="38"/>
    </row>
    <row r="102" spans="2:44" ht="18.75" customHeight="1">
      <c r="D102" s="44"/>
      <c r="H102" s="44"/>
      <c r="J102" s="1" t="s">
        <v>45</v>
      </c>
      <c r="M102" s="38"/>
      <c r="O102" s="1" t="s">
        <v>44</v>
      </c>
    </row>
    <row r="103" spans="2:44" ht="18.75" customHeight="1">
      <c r="D103" s="44"/>
      <c r="F103" s="1" t="s">
        <v>38</v>
      </c>
      <c r="H103" s="44"/>
      <c r="M103" s="38"/>
    </row>
    <row r="104" spans="2:44" ht="18.75" customHeight="1" thickBot="1">
      <c r="D104" s="44"/>
      <c r="F104" s="43"/>
      <c r="H104" s="44"/>
      <c r="M104" s="38"/>
      <c r="AI104" s="6"/>
      <c r="AJ104" s="6"/>
      <c r="AK104" s="6"/>
      <c r="AL104" s="6"/>
      <c r="AM104" s="6"/>
      <c r="AN104" s="6"/>
      <c r="AO104" s="6"/>
      <c r="AP104" s="6"/>
      <c r="AQ104" s="6"/>
      <c r="AR104" s="6"/>
    </row>
    <row r="105" spans="2:44" ht="18.75" customHeight="1">
      <c r="D105" s="44" t="s">
        <v>43</v>
      </c>
      <c r="F105" s="1" t="s">
        <v>39</v>
      </c>
      <c r="H105" s="44"/>
      <c r="M105" s="38"/>
    </row>
    <row r="106" spans="2:44" ht="18.75" customHeight="1" thickBot="1">
      <c r="D106" s="44"/>
      <c r="H106" s="54"/>
      <c r="I106" s="53"/>
      <c r="M106" s="52"/>
      <c r="N106" s="53"/>
    </row>
    <row r="107" spans="2:44" ht="18.75" customHeight="1">
      <c r="D107" s="44"/>
      <c r="F107" s="1" t="s">
        <v>40</v>
      </c>
      <c r="H107" s="38"/>
      <c r="M107" s="44"/>
    </row>
    <row r="108" spans="2:44" ht="18.75" customHeight="1">
      <c r="D108" s="44"/>
      <c r="H108" s="38"/>
      <c r="M108" s="44"/>
    </row>
    <row r="109" spans="2:44" ht="18.75" customHeight="1">
      <c r="D109" s="44"/>
      <c r="H109" s="38"/>
      <c r="K109" s="1" t="s">
        <v>47</v>
      </c>
      <c r="M109" s="44"/>
    </row>
    <row r="110" spans="2:44" ht="18.75" customHeight="1">
      <c r="D110" s="44"/>
      <c r="H110" s="38"/>
      <c r="M110" s="44"/>
    </row>
    <row r="111" spans="2:44" ht="18.75" customHeight="1" thickBot="1">
      <c r="D111" s="44"/>
      <c r="H111" s="52"/>
      <c r="M111" s="44"/>
      <c r="O111" s="1" t="s">
        <v>48</v>
      </c>
    </row>
    <row r="112" spans="2:44" ht="18.75" customHeight="1">
      <c r="D112" s="44"/>
      <c r="H112" s="38"/>
      <c r="M112" s="44"/>
    </row>
    <row r="113" spans="4:13" ht="18.75" customHeight="1" thickBot="1">
      <c r="D113" s="44"/>
      <c r="H113" s="38"/>
      <c r="I113" s="56"/>
      <c r="K113" s="1" t="s">
        <v>42</v>
      </c>
      <c r="M113" s="44"/>
    </row>
    <row r="114" spans="4:13" ht="18.75" customHeight="1">
      <c r="D114" s="44"/>
      <c r="H114" s="44"/>
      <c r="M114" s="44"/>
    </row>
    <row r="115" spans="4:13" ht="18.75" customHeight="1">
      <c r="D115" s="44"/>
      <c r="H115" s="44"/>
      <c r="K115" s="1" t="s">
        <v>46</v>
      </c>
      <c r="M115" s="44"/>
    </row>
    <row r="116" spans="4:13" ht="18.75" customHeight="1">
      <c r="D116" s="44"/>
      <c r="H116" s="44"/>
      <c r="M116" s="44"/>
    </row>
    <row r="119" spans="4:13" ht="18.75" customHeight="1">
      <c r="I119" s="1" t="s">
        <v>49</v>
      </c>
    </row>
    <row r="134" spans="24:24" ht="18.75" customHeight="1">
      <c r="X134" s="6"/>
    </row>
    <row r="136" spans="24:24" ht="18.75" customHeight="1">
      <c r="X136" s="6"/>
    </row>
    <row r="137" spans="24:24" ht="18.75" customHeight="1">
      <c r="X137" s="6"/>
    </row>
    <row r="138" spans="24:24" ht="18.75" customHeight="1">
      <c r="X138" s="6"/>
    </row>
    <row r="139" spans="24:24" ht="18.75" customHeight="1">
      <c r="X139" s="6"/>
    </row>
    <row r="140" spans="24:24" ht="18.75" customHeight="1">
      <c r="X140" s="6"/>
    </row>
    <row r="141" spans="24:24" ht="18.75" customHeight="1">
      <c r="X141" s="6"/>
    </row>
    <row r="142" spans="24:24" ht="18.75" customHeight="1">
      <c r="X142" s="6"/>
    </row>
    <row r="143" spans="24:24" ht="18.75" customHeight="1">
      <c r="X143" s="6"/>
    </row>
    <row r="144" spans="24:24" ht="18.75" customHeight="1">
      <c r="X144" s="6"/>
    </row>
    <row r="145" spans="24:24" ht="18.75" customHeight="1">
      <c r="X145" s="6"/>
    </row>
    <row r="146" spans="24:24" ht="18.75" customHeight="1">
      <c r="X146" s="6"/>
    </row>
    <row r="147" spans="24:24" ht="18.75" customHeight="1">
      <c r="X147" s="6"/>
    </row>
    <row r="159" spans="24:24" ht="18.75" customHeight="1">
      <c r="X159" s="6"/>
    </row>
    <row r="160" spans="24:24" ht="18.75" customHeight="1">
      <c r="X160" s="6"/>
    </row>
    <row r="161" spans="24:24" ht="18.75" customHeight="1">
      <c r="X161" s="6"/>
    </row>
    <row r="163" spans="24:24" ht="18.75" customHeight="1">
      <c r="X163" s="6"/>
    </row>
    <row r="182" spans="24:24" ht="18.75" customHeight="1">
      <c r="X182" s="6"/>
    </row>
    <row r="183" spans="24:24" ht="18.75" customHeight="1">
      <c r="X183" s="6"/>
    </row>
    <row r="184" spans="24:24" ht="18.75" customHeight="1">
      <c r="X184" s="6"/>
    </row>
    <row r="190" spans="24:24" ht="18.75" customHeight="1">
      <c r="X190" s="6"/>
    </row>
    <row r="191" spans="24:24" ht="18.75" customHeight="1">
      <c r="X191" s="6"/>
    </row>
    <row r="192" spans="24:24" ht="18.75" customHeight="1">
      <c r="X192" s="6"/>
    </row>
    <row r="193" spans="24:24" ht="18.75" customHeight="1">
      <c r="X193" s="6"/>
    </row>
    <row r="194" spans="24:24" ht="18.75" customHeight="1">
      <c r="X194" s="6"/>
    </row>
    <row r="195" spans="24:24" ht="18.75" customHeight="1">
      <c r="X195" s="6"/>
    </row>
    <row r="196" spans="24:24" ht="18.75" customHeight="1">
      <c r="X196" s="6"/>
    </row>
    <row r="197" spans="24:24" ht="18.75" customHeight="1">
      <c r="X197" s="6"/>
    </row>
    <row r="198" spans="24:24" ht="18.75" customHeight="1">
      <c r="X198" s="6"/>
    </row>
    <row r="199" spans="24:24" ht="18.75" customHeight="1">
      <c r="X199" s="6"/>
    </row>
    <row r="200" spans="24:24" ht="18.75" customHeight="1">
      <c r="X200" s="6"/>
    </row>
    <row r="201" spans="24:24" ht="18.75" customHeight="1">
      <c r="X201" s="6"/>
    </row>
    <row r="202" spans="24:24" ht="18.75" customHeight="1">
      <c r="X202" s="6"/>
    </row>
    <row r="203" spans="24:24" ht="18.75" customHeight="1">
      <c r="X203" s="6"/>
    </row>
    <row r="204" spans="24:24" ht="18.75" customHeight="1">
      <c r="X204" s="6"/>
    </row>
    <row r="205" spans="24:24" ht="18.75" customHeight="1">
      <c r="X205" s="6"/>
    </row>
    <row r="207" spans="24:24" ht="18.75" customHeight="1">
      <c r="X207" s="6"/>
    </row>
    <row r="218" spans="55:58" ht="18.75" customHeight="1">
      <c r="BC218" s="57"/>
      <c r="BD218" s="57"/>
      <c r="BE218" s="57"/>
      <c r="BF218" s="57"/>
    </row>
    <row r="219" spans="55:58" ht="18.75" customHeight="1">
      <c r="BC219" s="57"/>
      <c r="BD219" s="57"/>
      <c r="BE219" s="57"/>
      <c r="BF219" s="57"/>
    </row>
    <row r="220" spans="55:58" ht="18.75" customHeight="1">
      <c r="BC220" s="57"/>
      <c r="BD220" s="57"/>
      <c r="BE220" s="57"/>
      <c r="BF220" s="57"/>
    </row>
    <row r="221" spans="55:58" ht="18.75" customHeight="1">
      <c r="BC221" s="57"/>
      <c r="BD221" s="57"/>
      <c r="BE221" s="57"/>
      <c r="BF221" s="57"/>
    </row>
    <row r="222" spans="55:58" ht="18.75" customHeight="1">
      <c r="BC222" s="57"/>
      <c r="BD222" s="57"/>
      <c r="BE222" s="57"/>
      <c r="BF222" s="57"/>
    </row>
    <row r="223" spans="55:58" ht="18.75" customHeight="1">
      <c r="BC223" s="57"/>
      <c r="BD223" s="57"/>
      <c r="BE223" s="57"/>
      <c r="BF223" s="57"/>
    </row>
    <row r="224" spans="55:58" ht="18.75" customHeight="1">
      <c r="BC224" s="57"/>
      <c r="BD224" s="57"/>
      <c r="BE224" s="57"/>
      <c r="BF224" s="57"/>
    </row>
    <row r="225" spans="49:58" ht="18.75" customHeight="1">
      <c r="BC225" s="57"/>
      <c r="BD225" s="57"/>
      <c r="BE225" s="57"/>
      <c r="BF225" s="57"/>
    </row>
    <row r="226" spans="49:58" ht="18.75" customHeight="1">
      <c r="BC226" s="57"/>
      <c r="BD226" s="57"/>
      <c r="BE226" s="57"/>
      <c r="BF226" s="57"/>
    </row>
    <row r="227" spans="49:58" ht="18.75" customHeight="1">
      <c r="BC227" s="57"/>
      <c r="BD227" s="57"/>
      <c r="BE227" s="57"/>
      <c r="BF227" s="57"/>
    </row>
    <row r="228" spans="49:58" ht="18.75" customHeight="1">
      <c r="BC228" s="57"/>
      <c r="BD228" s="57"/>
      <c r="BE228" s="57"/>
      <c r="BF228" s="57"/>
    </row>
    <row r="229" spans="49:58" ht="18.75" customHeight="1">
      <c r="BC229" s="57"/>
      <c r="BD229" s="57"/>
      <c r="BE229" s="57"/>
      <c r="BF229" s="57"/>
    </row>
    <row r="230" spans="49:58" ht="18.75" customHeight="1">
      <c r="BC230" s="57"/>
      <c r="BD230" s="57"/>
      <c r="BE230" s="57"/>
      <c r="BF230" s="57"/>
    </row>
    <row r="231" spans="49:58" ht="18.75" customHeight="1">
      <c r="BC231" s="57"/>
      <c r="BD231" s="57"/>
      <c r="BE231" s="57"/>
      <c r="BF231" s="57"/>
    </row>
    <row r="232" spans="49:58" ht="18.75" customHeight="1">
      <c r="BC232" s="57"/>
      <c r="BD232" s="57"/>
      <c r="BE232" s="57"/>
      <c r="BF232" s="57"/>
    </row>
    <row r="233" spans="49:58" ht="18.75" customHeight="1">
      <c r="BC233" s="57"/>
      <c r="BD233" s="57"/>
      <c r="BE233" s="57"/>
      <c r="BF233" s="57"/>
    </row>
    <row r="234" spans="49:58" ht="18.75" customHeight="1">
      <c r="BC234" s="57"/>
      <c r="BD234" s="57"/>
      <c r="BE234" s="57"/>
      <c r="BF234" s="57"/>
    </row>
    <row r="235" spans="49:58" ht="18.75" customHeight="1">
      <c r="BC235" s="57"/>
      <c r="BD235" s="57"/>
      <c r="BE235" s="57"/>
      <c r="BF235" s="57"/>
    </row>
    <row r="236" spans="49:58" ht="18.75" customHeight="1">
      <c r="BC236" s="57"/>
      <c r="BD236" s="57"/>
      <c r="BE236" s="57"/>
      <c r="BF236" s="57"/>
    </row>
    <row r="237" spans="49:58" ht="18.75" customHeight="1">
      <c r="BC237" s="57"/>
      <c r="BD237" s="57"/>
      <c r="BE237" s="57"/>
      <c r="BF237" s="57"/>
    </row>
    <row r="238" spans="49:58" ht="18.75" customHeight="1">
      <c r="BC238" s="57"/>
      <c r="BD238" s="57"/>
      <c r="BE238" s="57"/>
      <c r="BF238" s="57"/>
    </row>
    <row r="239" spans="49:58" ht="18.75" customHeight="1">
      <c r="BC239" s="57"/>
      <c r="BD239" s="57"/>
      <c r="BE239" s="57"/>
      <c r="BF239" s="57"/>
    </row>
    <row r="240" spans="49:58" ht="18.75" customHeight="1">
      <c r="AW240" s="11"/>
      <c r="BC240" s="57"/>
      <c r="BD240" s="57"/>
      <c r="BE240" s="57"/>
      <c r="BF240" s="57"/>
    </row>
    <row r="241" spans="55:58" ht="18.75" customHeight="1">
      <c r="BC241" s="57"/>
      <c r="BD241" s="57"/>
      <c r="BE241" s="57"/>
      <c r="BF241" s="57"/>
    </row>
    <row r="242" spans="55:58" ht="18.75" customHeight="1">
      <c r="BC242" s="57"/>
      <c r="BD242" s="57"/>
      <c r="BE242" s="57"/>
      <c r="BF242" s="57"/>
    </row>
    <row r="243" spans="55:58" ht="18.75" customHeight="1">
      <c r="BC243" s="57"/>
      <c r="BD243" s="57"/>
      <c r="BE243" s="57"/>
      <c r="BF243" s="57"/>
    </row>
    <row r="244" spans="55:58" ht="18.75" customHeight="1">
      <c r="BC244" s="57"/>
      <c r="BD244" s="57"/>
      <c r="BE244" s="57"/>
      <c r="BF244" s="57"/>
    </row>
    <row r="245" spans="55:58" ht="18.75" customHeight="1">
      <c r="BC245" s="57"/>
      <c r="BD245" s="57"/>
      <c r="BE245" s="57"/>
      <c r="BF245" s="57"/>
    </row>
    <row r="246" spans="55:58" ht="18.75" customHeight="1">
      <c r="BC246" s="57"/>
      <c r="BD246" s="57"/>
      <c r="BE246" s="57"/>
      <c r="BF246" s="57"/>
    </row>
    <row r="247" spans="55:58" ht="18.75" customHeight="1">
      <c r="BC247" s="57"/>
      <c r="BD247" s="57"/>
      <c r="BE247" s="57"/>
      <c r="BF247" s="57"/>
    </row>
    <row r="248" spans="55:58" ht="18.75" customHeight="1">
      <c r="BC248" s="57"/>
      <c r="BD248" s="57"/>
      <c r="BE248" s="57"/>
      <c r="BF248" s="57"/>
    </row>
    <row r="249" spans="55:58" ht="18.75" customHeight="1">
      <c r="BC249" s="57"/>
      <c r="BD249" s="57"/>
      <c r="BE249" s="57"/>
      <c r="BF249" s="57"/>
    </row>
    <row r="250" spans="55:58" ht="18.75" customHeight="1">
      <c r="BC250" s="57"/>
      <c r="BD250" s="57"/>
      <c r="BE250" s="57"/>
      <c r="BF250" s="57"/>
    </row>
    <row r="251" spans="55:58" ht="18.75" customHeight="1">
      <c r="BC251" s="57"/>
      <c r="BD251" s="57"/>
      <c r="BE251" s="57"/>
      <c r="BF251" s="57"/>
    </row>
    <row r="252" spans="55:58" ht="18.75" customHeight="1">
      <c r="BF252" s="57"/>
    </row>
  </sheetData>
  <phoneticPr fontId="2"/>
  <hyperlinks>
    <hyperlink ref="B7:E7" r:id="rId1" display="※、サイズの測り方　人物で測定" xr:uid="{21EC517C-C9DB-483E-8598-446CE45C9990}"/>
    <hyperlink ref="B8:C8" r:id="rId2" display="※、バストの測り方" xr:uid="{CCA81B04-D3AD-4A8A-9EBD-EC44374281B7}"/>
    <hyperlink ref="B10:J10" r:id="rId3" display="※、修正版【身丈？裄？全部解説！】自分でできる着物の寸法の測り方。ネットで買う時も安心！" xr:uid="{7DC5847E-8491-43ED-B458-13B5E9F3E526}"/>
  </hyperlinks>
  <pageMargins left="0.7" right="0.7" top="0.75" bottom="0.75" header="0.3" footer="0.3"/>
  <pageSetup paperSize="9" orientation="portrait" horizontalDpi="0"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dcterms:created xsi:type="dcterms:W3CDTF">2023-11-08T22:25:46Z</dcterms:created>
  <dcterms:modified xsi:type="dcterms:W3CDTF">2024-09-16T03:37:06Z</dcterms:modified>
</cp:coreProperties>
</file>