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w27ydr5h-my.sharepoint.com/personal/admin_w27ydr5h_onmicrosoft_com/Documents/ドキュメント/岩佐和裁/既製品の寸法/2025年/5月/"/>
    </mc:Choice>
  </mc:AlternateContent>
  <xr:revisionPtr revIDLastSave="0" documentId="8_{C9A08C88-3E54-4C6B-B06F-9B6C3A848D20}" xr6:coauthVersionLast="47" xr6:coauthVersionMax="47" xr10:uidLastSave="{00000000-0000-0000-0000-000000000000}"/>
  <bookViews>
    <workbookView xWindow="-120" yWindow="-120" windowWidth="29040" windowHeight="1572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1" l="1"/>
  <c r="P36" i="1"/>
  <c r="O36" i="1"/>
  <c r="N36" i="1"/>
  <c r="K38" i="1"/>
  <c r="J38" i="1"/>
  <c r="U38" i="1"/>
  <c r="B70" i="1" l="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V38" i="1"/>
  <c r="C60" i="1" s="1"/>
  <c r="B60" i="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B52" i="1"/>
  <c r="AV26" i="1"/>
  <c r="AS26" i="1" s="1"/>
  <c r="I48" i="1"/>
  <c r="AO24"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38" i="1"/>
  <c r="I50" i="1" s="1"/>
  <c r="C54" i="1"/>
  <c r="AS24" i="1"/>
  <c r="AW24" i="1" s="1"/>
  <c r="AO25" i="1" s="1"/>
  <c r="H38" i="1"/>
  <c r="H50" i="1" s="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<sst xmlns="http://schemas.openxmlformats.org/spreadsheetml/2006/main" count="415" uniqueCount="192">
  <si>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</si>
  <si>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</si>
  <si>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</si>
  <si>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</si>
  <si>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</si>
  <si>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</si>
  <si>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</si>
  <si>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</si>
  <si>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</si>
  <si>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</si>
  <si>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</si>
  <si>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</si>
  <si>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</si>
  <si>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</si>
  <si>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</si>
  <si>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</si>
  <si>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</si>
  <si>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</si>
  <si>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</si>
  <si>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</si>
  <si>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</si>
  <si>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</si>
  <si>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</si>
  <si>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</si>
  <si>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</si>
  <si>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</si>
  <si>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</si>
  <si>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</si>
  <si>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</si>
  <si>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</si>
  <si>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</si>
  <si>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</si>
  <si>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</si>
  <si>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</si>
  <si>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</si>
  <si>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</si>
  <si>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</si>
  <si>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</si>
  <si>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</si>
  <si>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</si>
  <si>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</si>
  <si>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</si>
  <si>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</si>
  <si>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</si>
  <si>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</si>
  <si>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</si>
  <si>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</si>
  <si>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</si>
  <si>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</si>
  <si>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</si>
  <si>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</si>
  <si>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</si>
  <si>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</si>
  <si>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</si>
  <si>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</si>
  <si>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</si>
  <si>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</si>
  <si>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</si>
  <si>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</si>
  <si>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</si>
  <si>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</si>
  <si>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</si>
  <si>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</si>
  <si>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</si>
  <si>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</si>
  <si>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</si>
  <si>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</si>
  <si>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</si>
  <si>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</si>
  <si>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</si>
  <si>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</si>
  <si>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</si>
  <si>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</si>
  <si>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</si>
  <si>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</si>
  <si>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</si>
  <si>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</si>
  <si>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</si>
  <si>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</si>
  <si>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</si>
  <si>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</si>
  <si>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</si>
  <si>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</si>
  <si>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</si>
  <si>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</si>
  <si>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</si>
  <si>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</si>
  <si>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</si>
  <si>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</si>
  <si>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</si>
  <si>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</si>
  <si>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</si>
  <si>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</si>
  <si>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</si>
  <si>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</si>
  <si>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</si>
  <si>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</si>
  <si>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</si>
  <si>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</si>
  <si>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</si>
  <si>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</si>
  <si>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</si>
  <si>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</si>
  <si>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</si>
  <si>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</si>
  <si>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</si>
  <si>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</si>
  <si>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</si>
  <si>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</si>
  <si>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</si>
  <si>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</si>
  <si>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</si>
  <si>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</si>
  <si>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</si>
  <si>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</si>
  <si>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</si>
  <si>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</si>
  <si>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</si>
  <si>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</si>
  <si>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</si>
  <si>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</si>
  <si>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</si>
  <si>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</si>
  <si>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</si>
  <si>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</si>
  <si>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</si>
  <si>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</si>
  <si>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</si>
  <si>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</si>
  <si>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</si>
  <si>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</si>
  <si>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</si>
  <si>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</si>
  <si>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</si>
  <si>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</si>
  <si>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</si>
  <si>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</si>
  <si>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</si>
  <si>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</si>
  <si>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</si>
  <si>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</si>
  <si>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</si>
  <si>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</si>
  <si>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</si>
  <si>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</si>
  <si>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</si>
  <si>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</si>
  <si>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</si>
  <si>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</si>
  <si>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</si>
  <si>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</si>
  <si>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</si>
  <si>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</si>
  <si>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</si>
  <si>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</si>
  <si>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</si>
  <si>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</si>
  <si>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</si>
  <si>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</si>
  <si>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</si>
  <si>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</si>
  <si>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</si>
  <si>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</si>
  <si>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</si>
  <si>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</si>
  <si>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</si>
  <si>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</si>
  <si>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</si>
  <si>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</si>
  <si>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</si>
  <si>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</si>
  <si>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</si>
  <si>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</si>
  <si>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</si>
  <si>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</si>
  <si>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</si>
  <si>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</si>
  <si>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</si>
  <si>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</si>
  <si>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</si>
  <si>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</si>
  <si>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</si>
  <si>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</si>
  <si>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</si>
  <si>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</si>
  <si>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</si>
  <si>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</si>
  <si>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</si>
  <si>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r>
      <rPr>
        <sz val="11"/>
        <color rgb="FFC00000"/>
        <rFont val="游ゴシック"/>
        <family val="3"/>
        <charset val="128"/>
        <scheme val="minor"/>
      </rPr>
      <t xml:space="preserve"> 鯨尺</t>
    </r>
    <r>
      <rPr>
        <sz val="11"/>
        <color theme="1"/>
        <rFont val="游ゴシック"/>
        <family val="3"/>
        <charset val="128"/>
        <scheme val="minor"/>
      </rPr>
      <t xml:space="preserve"> → </t>
    </r>
    <r>
      <rPr>
        <sz val="11"/>
        <color rgb="FF00B050"/>
        <rFont val="游ゴシック"/>
        <family val="3"/>
        <charset val="128"/>
        <scheme val="minor"/>
      </rPr>
      <t>cm</t>
    </r>
    <rPh sb="1" eb="3">
      <t>クジラジャク</t>
    </rPh>
    <phoneticPr fontId="2"/>
  </si>
  <si>
    <t>黒色無地片身変わりの着物の寸法</t>
    <rPh sb="0" eb="1">
      <t>クロ</t>
    </rPh>
    <rPh sb="1" eb="4">
      <t>イロムジ</t>
    </rPh>
    <rPh sb="4" eb="6">
      <t>カタミ</t>
    </rPh>
    <rPh sb="6" eb="7">
      <t>カ</t>
    </rPh>
    <phoneticPr fontId="2"/>
  </si>
  <si>
    <t>後袖付</t>
    <rPh sb="0" eb="1">
      <t>ウシロ</t>
    </rPh>
    <phoneticPr fontId="2"/>
  </si>
  <si>
    <t>前袖付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</si>
</sst>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22"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4" fillId="0" borderId="24" xfId="0" applyFont="1" applyBorder="1">
      <alignment vertical="center"/>
    </xf>
    <xf numFmtId="0" fontId="16" fillId="0" borderId="5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0" fillId="0" borderId="77" xfId="0" applyBorder="1">
      <alignment vertical="center"/>
    </xf>
    <xf numFmtId="0" fontId="0" fillId="0" borderId="21" xfId="0" applyBorder="1">
      <alignment vertical="center"/>
    </xf>
    <xf numFmtId="0" fontId="15" fillId="0" borderId="17" xfId="0" applyFont="1" applyBorder="1">
      <alignment vertical="center"/>
    </xf>
    <xf numFmtId="0" fontId="16" fillId="0" borderId="82" xfId="0" applyFont="1" applyBorder="1">
      <alignment vertical="center"/>
    </xf>
    <xf numFmtId="0" fontId="16" fillId="0" borderId="1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73819</xdr:colOff>
      <xdr:row>34</xdr:row>
      <xdr:rowOff>2382</xdr:rowOff>
    </xdr:from>
    <xdr:to>
      <xdr:col>16</xdr:col>
      <xdr:colOff>73819</xdr:colOff>
      <xdr:row>35</xdr:row>
      <xdr:rowOff>233363</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503819" y="8041482"/>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34</xdr:row>
      <xdr:rowOff>0</xdr:rowOff>
    </xdr:from>
    <xdr:to>
      <xdr:col>6</xdr:col>
      <xdr:colOff>0</xdr:colOff>
      <xdr:row>35</xdr:row>
      <xdr:rowOff>230981</xdr:rowOff>
    </xdr:to>
    <xdr:cxnSp macro="">
      <xdr:nvCxnSpPr>
        <xdr:cNvPr id="2" name="直線矢印コネクタ 1">
          <a:extLst>
            <a:ext uri="{FF2B5EF4-FFF2-40B4-BE49-F238E27FC236}">
              <a16:creationId xmlns:a16="http://schemas.microsoft.com/office/drawing/2014/main" id="{C30C6DD1-95B4-44A7-BE77-28A0AF8D7267}"/>
            </a:ext>
          </a:extLst>
        </xdr:cNvPr>
        <xdr:cNvCxnSpPr/>
      </xdr:nvCxnSpPr>
      <xdr:spPr>
        <a:xfrm flipV="1">
          <a:off x="428625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zoomScaleSheetLayoutView="78" workbookViewId="0"/>
  </sheetViews>
  <sheetFormatPr defaultColWidth="9.375" defaultRowHeight="18.75" customHeight="1"/>
  <cols>
    <col min="1" max="62" width="9.375" style="1"/>
    <col min="63" max="63" width="9.375" style="1" customWidth="1"/>
    <col min="64" max="16384" width="9.375" style="1"/>
  </cols>
  <sheetData>
    <row r="1" spans="1:65" ht="18.75" customHeight="1">
      <c r="B1" s="158" t="s">
        <v>189</v>
      </c>
    </row>
    <row r="2" spans="1:65" ht="18.75" customHeight="1">
      <c r="B2" s="160" t="s">
        <v>173</v>
      </c>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172</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188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0</v>
      </c>
      <c r="AW15" s="16">
        <f>(C19-90)/4</f>
        <v>0</v>
      </c>
      <c r="AX15" s="1" t="s">
        <v>164</v>
      </c>
      <c r="BF15" s="6"/>
      <c r="BG15" s="6"/>
      <c r="BH15" s="15">
        <f>AB40</f>
        <v>38</v>
      </c>
      <c r="BI15" s="16">
        <f>AC40</f>
        <v>14.364000000000001</v>
      </c>
      <c r="BJ15" s="1" t="s">
        <v>148</v>
      </c>
      <c r="BK15" s="162">
        <f>(AS14+AV15-BH15)/3+AV15</f>
        <v>0</v>
      </c>
      <c r="BL15" s="163">
        <f>(AT14+AW15-BI15)/3+AW15</f>
        <v>0</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56</v>
      </c>
      <c r="AO16" s="16">
        <f>(BD14+BL15)-7.56</f>
        <v>21.168000000000003</v>
      </c>
      <c r="AP16" s="1" t="s">
        <v>5</v>
      </c>
    </row>
    <row r="17" spans="1:59" ht="18.75" customHeight="1" thickTop="1" thickBot="1">
      <c r="A17" s="23"/>
      <c r="B17" s="151">
        <v>211.6</v>
      </c>
      <c r="C17" s="154">
        <v>81</v>
      </c>
      <c r="D17" s="92" t="s">
        <v>5</v>
      </c>
      <c r="E17" s="93" t="s">
        <v>85</v>
      </c>
      <c r="F17" s="94">
        <f>B17/4+2.6</f>
        <v>55.5</v>
      </c>
      <c r="G17" s="24">
        <f>C17/4+1</f>
        <v>21.25</v>
      </c>
      <c r="H17" s="37" t="s">
        <v>1</v>
      </c>
      <c r="I17" s="36" t="s">
        <v>86</v>
      </c>
      <c r="J17" s="94">
        <f>AN16</f>
        <v>56</v>
      </c>
      <c r="K17" s="38">
        <f>AO16</f>
        <v>21.168000000000003</v>
      </c>
      <c r="L17" s="40" t="s">
        <v>1</v>
      </c>
      <c r="M17" s="90" t="s">
        <v>87</v>
      </c>
      <c r="N17" s="94">
        <f>AN17</f>
        <v>59</v>
      </c>
      <c r="O17" s="24">
        <f>AO17</f>
        <v>22.302</v>
      </c>
      <c r="P17" s="37" t="s">
        <v>1</v>
      </c>
      <c r="Q17" s="36" t="s">
        <v>88</v>
      </c>
      <c r="R17" s="94">
        <f>B19/2-24.1-N29</f>
        <v>56.949999999999989</v>
      </c>
      <c r="S17" s="38">
        <f>C19/2-9.1-O29</f>
        <v>21.535999999999998</v>
      </c>
      <c r="T17" s="40" t="s">
        <v>1</v>
      </c>
      <c r="U17" s="90" t="s">
        <v>89</v>
      </c>
      <c r="V17" s="94">
        <f>((B19-(B19/4+2.6)-N27)/2+10+B19/4+2.6)/2-7.5</f>
        <v>62.556249999999991</v>
      </c>
      <c r="W17" s="24">
        <f>((C19-(C19/4+1)-O27)/2+3.78+C19/4+1)/2-2.835</f>
        <v>23.65</v>
      </c>
      <c r="X17" s="37" t="s">
        <v>1</v>
      </c>
      <c r="Y17" s="36" t="s">
        <v>90</v>
      </c>
      <c r="Z17" s="94">
        <f>AN18</f>
        <v>61</v>
      </c>
      <c r="AA17" s="24">
        <f>AO18</f>
        <v>23.058</v>
      </c>
      <c r="AB17" s="32" t="s">
        <v>1</v>
      </c>
      <c r="AC17" s="90" t="s">
        <v>91</v>
      </c>
      <c r="AD17" s="94">
        <f>((B19-(B19/4+2.6)-N27)/2+10+B19/4+2.6)/2+7.54</f>
        <v>77.596249999999998</v>
      </c>
      <c r="AE17" s="24">
        <f>((C19-(C19/4+1)-O27)/2+3.78+C19/4+1)/2+2.835</f>
        <v>29.32</v>
      </c>
      <c r="AF17" s="37" t="s">
        <v>1</v>
      </c>
      <c r="AG17" s="36" t="s">
        <v>92</v>
      </c>
      <c r="AH17" s="94">
        <f>BC14+BK15</f>
        <v>76</v>
      </c>
      <c r="AI17" s="38">
        <f>BD14+BL15</f>
        <v>28.728000000000002</v>
      </c>
      <c r="AJ17" s="25" t="s">
        <v>1</v>
      </c>
      <c r="AK17" s="37"/>
      <c r="AM17" s="1" t="s">
        <v>75</v>
      </c>
      <c r="AN17" s="15">
        <f>AY14+BK15</f>
        <v>59</v>
      </c>
      <c r="AO17" s="16">
        <f>AZ14+BL15</f>
        <v>22.302</v>
      </c>
      <c r="AP17" s="1" t="s">
        <v>36</v>
      </c>
      <c r="BC17" s="83"/>
      <c r="BD17" s="83"/>
    </row>
    <row r="18" spans="1:59" ht="18.75" customHeight="1" thickTop="1" thickBot="1">
      <c r="A18" s="27"/>
      <c r="B18" s="66" t="s">
        <v>93</v>
      </c>
      <c r="C18" s="156"/>
      <c r="D18" s="157"/>
      <c r="E18" s="36" t="s">
        <v>179</v>
      </c>
      <c r="F18" s="33"/>
      <c r="H18" s="94">
        <f>(F17+J17)/2</f>
        <v>55.75</v>
      </c>
      <c r="I18" s="24">
        <f>(G17+K17)/2</f>
        <v>21.209000000000003</v>
      </c>
      <c r="J18" s="33" t="s">
        <v>1</v>
      </c>
      <c r="L18" s="32"/>
      <c r="M18" s="1" t="s">
        <v>180</v>
      </c>
      <c r="O18" s="33"/>
      <c r="P18" s="94">
        <f>(N17+R17)/2</f>
        <v>57.974999999999994</v>
      </c>
      <c r="Q18" s="24">
        <f>(O17+S17)/2</f>
        <v>21.918999999999997</v>
      </c>
      <c r="R18" s="33" t="s">
        <v>1</v>
      </c>
      <c r="T18" s="32"/>
      <c r="U18" s="1" t="s">
        <v>181</v>
      </c>
      <c r="X18" s="94">
        <f>(V17+Z17)/2</f>
        <v>61.778124999999996</v>
      </c>
      <c r="Y18" s="38">
        <f>(W17+AA17)/2</f>
        <v>23.353999999999999</v>
      </c>
      <c r="Z18" s="1" t="s">
        <v>1</v>
      </c>
      <c r="AB18" s="32"/>
      <c r="AC18" s="4" t="s">
        <v>182</v>
      </c>
      <c r="AD18" s="96"/>
      <c r="AE18" s="97"/>
      <c r="AF18" s="33"/>
      <c r="AG18" s="94">
        <f>(AD17+AH17)/2</f>
        <v>76.798124999999999</v>
      </c>
      <c r="AH18" s="24">
        <f>(AE17+AI17)/2</f>
        <v>29.024000000000001</v>
      </c>
      <c r="AI18" s="33" t="s">
        <v>1</v>
      </c>
      <c r="AJ18" s="33"/>
      <c r="AK18" s="27"/>
      <c r="AM18" s="1" t="s">
        <v>76</v>
      </c>
      <c r="AN18" s="15">
        <f>AN17+2</f>
        <v>61</v>
      </c>
      <c r="AO18" s="16">
        <f>AO17+0.756</f>
        <v>23.058</v>
      </c>
      <c r="AP18" s="1" t="s">
        <v>165</v>
      </c>
    </row>
    <row r="19" spans="1:59" ht="18.75" customHeight="1" thickTop="1" thickBot="1">
      <c r="A19" s="23"/>
      <c r="B19" s="152">
        <v>238.1</v>
      </c>
      <c r="C19" s="153">
        <v>90</v>
      </c>
      <c r="D19" s="155" t="s">
        <v>5</v>
      </c>
      <c r="E19" s="98">
        <f>H18</f>
        <v>55.75</v>
      </c>
      <c r="F19" s="24">
        <f>I18</f>
        <v>21.209000000000003</v>
      </c>
      <c r="G19" s="33" t="s">
        <v>35</v>
      </c>
      <c r="H19" s="94">
        <f>AI19</f>
        <v>-0.20187500000000114</v>
      </c>
      <c r="I19" s="24">
        <f>AJ19</f>
        <v>-8.2000000000000739E-2</v>
      </c>
      <c r="J19" s="33" t="s">
        <v>37</v>
      </c>
      <c r="K19" s="94">
        <f>E19+H19</f>
        <v>55.548124999999999</v>
      </c>
      <c r="L19" s="24">
        <f>F19+I19</f>
        <v>21.127000000000002</v>
      </c>
      <c r="M19" s="33" t="s">
        <v>1</v>
      </c>
      <c r="N19" s="99">
        <f>P18</f>
        <v>57.974999999999994</v>
      </c>
      <c r="O19" s="24">
        <f>Q18</f>
        <v>21.918999999999997</v>
      </c>
      <c r="P19" s="33" t="s">
        <v>35</v>
      </c>
      <c r="Q19" s="94">
        <f>AI19</f>
        <v>-0.20187500000000114</v>
      </c>
      <c r="R19" s="24">
        <f>AJ19</f>
        <v>-8.2000000000000739E-2</v>
      </c>
      <c r="S19" s="33" t="s">
        <v>37</v>
      </c>
      <c r="T19" s="94">
        <f>N19+Q19</f>
        <v>57.773124999999993</v>
      </c>
      <c r="U19" s="24">
        <f>O19+R19</f>
        <v>21.836999999999996</v>
      </c>
      <c r="V19" s="99">
        <f>X18</f>
        <v>61.778124999999996</v>
      </c>
      <c r="W19" s="24">
        <f>Y18</f>
        <v>23.353999999999999</v>
      </c>
      <c r="X19" s="33" t="s">
        <v>94</v>
      </c>
      <c r="Y19" s="94">
        <f>AI19</f>
        <v>-0.20187500000000114</v>
      </c>
      <c r="Z19" s="24">
        <f>AJ19</f>
        <v>-8.2000000000000739E-2</v>
      </c>
      <c r="AA19" s="33" t="s">
        <v>0</v>
      </c>
      <c r="AB19" s="94">
        <f>V19+Y19</f>
        <v>61.576249999999995</v>
      </c>
      <c r="AC19" s="24">
        <f>W19+Z19</f>
        <v>23.271999999999998</v>
      </c>
      <c r="AD19" s="32" t="s">
        <v>1</v>
      </c>
      <c r="AE19" s="90" t="s">
        <v>183</v>
      </c>
      <c r="AF19" s="4"/>
      <c r="AG19" s="4"/>
      <c r="AH19" s="33"/>
      <c r="AI19" s="94">
        <f>AG18-K29</f>
        <v>-0.20187500000000114</v>
      </c>
      <c r="AJ19" s="24">
        <f>AH18-L29</f>
        <v>-8.2000000000000739E-2</v>
      </c>
      <c r="AK19" s="37" t="s">
        <v>1</v>
      </c>
      <c r="AN19" s="15">
        <f>AN18</f>
        <v>61</v>
      </c>
      <c r="AO19" s="16">
        <f>AO18</f>
        <v>23.058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57</v>
      </c>
      <c r="AO20" s="16">
        <f>AO17-AT20</f>
        <v>21.545999999999999</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98</v>
      </c>
      <c r="AS24" s="116">
        <f>K38</f>
        <v>37.043999999999997</v>
      </c>
      <c r="AT24" s="22" t="s">
        <v>108</v>
      </c>
      <c r="AV24" s="15">
        <f>AN24-AR24</f>
        <v>82</v>
      </c>
      <c r="AW24" s="16">
        <f>AO24-AS24</f>
        <v>30.996000000000009</v>
      </c>
      <c r="AX24" s="1" t="s">
        <v>109</v>
      </c>
    </row>
    <row r="25" spans="1:59" ht="18.75" customHeight="1">
      <c r="B25" s="25"/>
      <c r="C25" s="25"/>
      <c r="D25" s="25"/>
      <c r="E25" s="25"/>
      <c r="F25" s="25"/>
      <c r="G25" s="25"/>
      <c r="H25" s="6" t="s">
        <v>187</v>
      </c>
      <c r="I25" s="25"/>
      <c r="J25" s="25"/>
      <c r="N25" s="25"/>
      <c r="O25" s="25"/>
      <c r="AM25" s="11" t="s">
        <v>110</v>
      </c>
      <c r="AN25" s="15">
        <f>AV24</f>
        <v>82</v>
      </c>
      <c r="AO25" s="16">
        <f>AW24</f>
        <v>30.996000000000009</v>
      </c>
      <c r="AP25" s="6" t="s">
        <v>111</v>
      </c>
      <c r="AS25" s="15">
        <f>W38</f>
        <v>77</v>
      </c>
      <c r="AT25" s="16">
        <f>X38</f>
        <v>29.106000000000002</v>
      </c>
      <c r="AU25" s="1" t="s">
        <v>112</v>
      </c>
      <c r="AW25" s="15">
        <f>AN25-AS25</f>
        <v>5</v>
      </c>
      <c r="AX25" s="16">
        <f>AO25-AT25</f>
        <v>1.8900000000000077</v>
      </c>
      <c r="AY25" s="2" t="s">
        <v>113</v>
      </c>
      <c r="AZ25" s="15">
        <v>13</v>
      </c>
      <c r="BA25" s="16">
        <v>4.9139999999999997</v>
      </c>
      <c r="BB25" s="1" t="s">
        <v>114</v>
      </c>
      <c r="BE25" s="15">
        <f>J38</f>
        <v>98</v>
      </c>
      <c r="BF25" s="16">
        <f>K38</f>
        <v>37.043999999999997</v>
      </c>
      <c r="BG25" s="2" t="s">
        <v>115</v>
      </c>
    </row>
    <row r="26" spans="1:59" ht="18.75" customHeight="1">
      <c r="A26" s="27"/>
      <c r="B26" s="33" t="s">
        <v>134</v>
      </c>
      <c r="C26" s="33"/>
      <c r="D26" s="33"/>
      <c r="E26" s="122">
        <f>K19</f>
        <v>55.548124999999999</v>
      </c>
      <c r="F26" s="16">
        <f>L19</f>
        <v>21.127000000000002</v>
      </c>
      <c r="G26" s="27" t="s">
        <v>1</v>
      </c>
      <c r="H26" s="36" t="s">
        <v>135</v>
      </c>
      <c r="I26" s="25"/>
      <c r="J26" s="73" t="s">
        <v>136</v>
      </c>
      <c r="K26" s="13">
        <v>56</v>
      </c>
      <c r="L26" s="123">
        <v>21.167999999999999</v>
      </c>
      <c r="M26" s="78" t="s">
        <v>1</v>
      </c>
      <c r="N26" s="19" t="s">
        <v>176</v>
      </c>
      <c r="O26" s="148" t="s">
        <v>178</v>
      </c>
      <c r="P26" s="77"/>
      <c r="AM26" s="1" t="s">
        <v>168</v>
      </c>
      <c r="AR26" s="1" t="s">
        <v>116</v>
      </c>
      <c r="AS26" s="15">
        <f>AV26+AY26</f>
        <v>98</v>
      </c>
      <c r="AT26" s="16">
        <f>AW26+AZ26</f>
        <v>37.043999999999997</v>
      </c>
      <c r="AU26" s="1" t="s">
        <v>153</v>
      </c>
      <c r="AV26" s="15">
        <f>H40</f>
        <v>96</v>
      </c>
      <c r="AW26" s="16">
        <f>I40</f>
        <v>36.287999999999997</v>
      </c>
      <c r="AX26" s="17" t="s">
        <v>35</v>
      </c>
      <c r="AY26" s="18">
        <v>2</v>
      </c>
      <c r="AZ26" s="116">
        <v>0.75600000000000001</v>
      </c>
      <c r="BA26" s="22" t="s">
        <v>1</v>
      </c>
    </row>
    <row r="27" spans="1:59" ht="18.75" customHeight="1">
      <c r="A27" s="27"/>
      <c r="B27" s="25" t="s">
        <v>137</v>
      </c>
      <c r="C27" s="25"/>
      <c r="D27" s="25"/>
      <c r="E27" s="34">
        <f>T19</f>
        <v>57.773124999999993</v>
      </c>
      <c r="F27" s="24">
        <f>U19</f>
        <v>21.836999999999996</v>
      </c>
      <c r="G27" s="37" t="s">
        <v>1</v>
      </c>
      <c r="H27" s="36" t="s">
        <v>138</v>
      </c>
      <c r="I27" s="33"/>
      <c r="J27" s="73" t="s">
        <v>139</v>
      </c>
      <c r="K27" s="13">
        <v>58</v>
      </c>
      <c r="L27" s="128">
        <v>21.923999999999999</v>
      </c>
      <c r="M27" s="129" t="s">
        <v>1</v>
      </c>
      <c r="N27" s="13">
        <v>40</v>
      </c>
      <c r="O27" s="123">
        <v>15.12</v>
      </c>
      <c r="P27" s="78" t="s">
        <v>1</v>
      </c>
    </row>
    <row r="28" spans="1:59" ht="18.75" customHeight="1">
      <c r="A28" s="27"/>
      <c r="B28" s="33" t="s">
        <v>141</v>
      </c>
      <c r="C28" s="33"/>
      <c r="D28" s="33"/>
      <c r="E28" s="122">
        <f>AB19</f>
        <v>61.576249999999995</v>
      </c>
      <c r="F28" s="16">
        <f>AC19</f>
        <v>23.271999999999998</v>
      </c>
      <c r="G28" s="27" t="s">
        <v>1</v>
      </c>
      <c r="H28" s="36" t="s">
        <v>142</v>
      </c>
      <c r="I28" s="33"/>
      <c r="J28" s="73" t="s">
        <v>143</v>
      </c>
      <c r="K28" s="13">
        <v>61</v>
      </c>
      <c r="L28" s="128">
        <v>23.058</v>
      </c>
      <c r="M28" s="134" t="s">
        <v>1</v>
      </c>
      <c r="N28" s="135" t="s">
        <v>177</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76.798124999999999</v>
      </c>
      <c r="F29" s="24">
        <f>AH18</f>
        <v>29.024000000000001</v>
      </c>
      <c r="G29" s="37" t="s">
        <v>1</v>
      </c>
      <c r="H29" s="36" t="s">
        <v>145</v>
      </c>
      <c r="I29" s="25"/>
      <c r="J29" s="73" t="s">
        <v>146</v>
      </c>
      <c r="K29" s="13">
        <v>77</v>
      </c>
      <c r="L29" s="140">
        <v>29.106000000000002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186</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61" t="s">
        <v>175</v>
      </c>
      <c r="L32" s="6"/>
      <c r="M32" s="6"/>
      <c r="AM32" s="120" t="s">
        <v>149</v>
      </c>
      <c r="AN32" s="25"/>
      <c r="AO32" s="25"/>
      <c r="AP32" s="34">
        <f>(AP30-AP31)-W38</f>
        <v>3</v>
      </c>
      <c r="AQ32" s="24">
        <f>(AQ30-AQ31)-X38</f>
        <v>1.1339999999999932</v>
      </c>
      <c r="AR32" s="37" t="s">
        <v>1</v>
      </c>
      <c r="AS32" s="34">
        <f>(AS30-AS31)-W38</f>
        <v>6</v>
      </c>
      <c r="AT32" s="24">
        <f>(AT30-AT31)-X38</f>
        <v>2.2680000000000007</v>
      </c>
      <c r="AU32" s="37" t="s">
        <v>1</v>
      </c>
      <c r="AV32" s="34">
        <f>(AV30-AV31)-W38</f>
        <v>8</v>
      </c>
      <c r="AW32" s="24">
        <f>(AW30-AW31)-X38</f>
        <v>3.0240000000000009</v>
      </c>
      <c r="AX32" s="37" t="s">
        <v>1</v>
      </c>
      <c r="AY32" s="34">
        <f>(AY30-AY31)-W38</f>
        <v>11</v>
      </c>
      <c r="AZ32" s="117">
        <f>(AZ30-AZ31)-X38</f>
        <v>4.1580000000000013</v>
      </c>
      <c r="BA32" s="33" t="s">
        <v>1</v>
      </c>
      <c r="BB32" s="34">
        <f>(BB30-BB31)-W38</f>
        <v>14</v>
      </c>
      <c r="BC32" s="24">
        <f>(BC30-BC31)-X38</f>
        <v>5.2920000000000087</v>
      </c>
      <c r="BD32" s="37" t="s">
        <v>1</v>
      </c>
      <c r="BE32" s="34">
        <f>(BE30-BE31)-W38</f>
        <v>13</v>
      </c>
      <c r="BF32" s="24">
        <f>(BF30-BF31)-X38</f>
        <v>4.9139999999999944</v>
      </c>
      <c r="BG32" s="37" t="s">
        <v>1</v>
      </c>
    </row>
    <row r="34" spans="1:51" ht="18.75" customHeight="1">
      <c r="B34" s="21" t="s">
        <v>184</v>
      </c>
      <c r="F34" s="1" t="s">
        <v>169</v>
      </c>
      <c r="N34" s="25"/>
      <c r="P34" s="25" t="s">
        <v>170</v>
      </c>
    </row>
    <row r="35" spans="1:51" ht="18.75" customHeight="1">
      <c r="M35" s="27"/>
      <c r="N35" t="s">
        <v>190</v>
      </c>
      <c r="O35" s="164"/>
      <c r="P35" s="165" t="s">
        <v>191</v>
      </c>
      <c r="Q35" s="164"/>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166">
        <f>N38-5</f>
        <v>55</v>
      </c>
      <c r="O36" s="167">
        <f>O38-1.89</f>
        <v>20.79</v>
      </c>
      <c r="P36" s="166">
        <f>N38+5</f>
        <v>65</v>
      </c>
      <c r="Q36" s="168">
        <f>O38+1.89</f>
        <v>24.57</v>
      </c>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174</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4"/>
      <c r="W37" s="95" t="s">
        <v>131</v>
      </c>
      <c r="X37" s="20"/>
      <c r="Y37" s="20"/>
      <c r="Z37" s="146" t="s">
        <v>23</v>
      </c>
      <c r="AA37" s="95"/>
      <c r="AB37" s="146" t="s">
        <v>27</v>
      </c>
      <c r="AC37" s="95"/>
      <c r="AM37" s="82" t="s">
        <v>125</v>
      </c>
      <c r="AN37" s="34">
        <f>(B23*0.83)/2</f>
        <v>178.94799999999998</v>
      </c>
      <c r="AO37" s="24">
        <f>(C23*0.83)/2</f>
        <v>67.644999999999996</v>
      </c>
      <c r="AP37" s="33" t="s">
        <v>126</v>
      </c>
      <c r="AQ37" s="33"/>
      <c r="AR37" s="37"/>
      <c r="AS37" s="29"/>
      <c r="AU37" s="36" t="s">
        <v>124</v>
      </c>
      <c r="AV37" s="33"/>
      <c r="AW37" s="141">
        <f>W38+13</f>
        <v>90</v>
      </c>
      <c r="AX37" s="38">
        <f>X38+4.914</f>
        <v>34.020000000000003</v>
      </c>
      <c r="AY37" s="42" t="s">
        <v>1</v>
      </c>
    </row>
    <row r="38" spans="1:51" ht="18.75" customHeight="1">
      <c r="A38" s="27"/>
      <c r="B38" s="34">
        <f>B40-D38-D40</f>
        <v>425</v>
      </c>
      <c r="C38" s="16">
        <f>C40-E38-E40</f>
        <v>160.65000000000003</v>
      </c>
      <c r="D38" s="13">
        <v>5</v>
      </c>
      <c r="E38" s="14">
        <v>1.89</v>
      </c>
      <c r="F38" s="13">
        <v>23</v>
      </c>
      <c r="G38" s="14">
        <v>8.6940000000000008</v>
      </c>
      <c r="H38" s="124">
        <f>F40-J38</f>
        <v>82</v>
      </c>
      <c r="I38" s="16">
        <f>G40-K38</f>
        <v>30.996000000000009</v>
      </c>
      <c r="J38" s="13">
        <f>H40+2</f>
        <v>98</v>
      </c>
      <c r="K38" s="14">
        <f>I40+0.756</f>
        <v>37.043999999999997</v>
      </c>
      <c r="L38" s="13">
        <v>5</v>
      </c>
      <c r="M38" s="125">
        <v>1.89</v>
      </c>
      <c r="N38" s="13">
        <v>60</v>
      </c>
      <c r="O38" s="125">
        <v>22.68</v>
      </c>
      <c r="P38" s="126">
        <v>35</v>
      </c>
      <c r="Q38" s="125">
        <v>13.23</v>
      </c>
      <c r="R38" s="18">
        <v>130</v>
      </c>
      <c r="S38" s="123">
        <v>49.14</v>
      </c>
      <c r="T38" s="78" t="s">
        <v>1</v>
      </c>
      <c r="U38" s="119">
        <f>K29</f>
        <v>77</v>
      </c>
      <c r="V38" s="31">
        <f>L29</f>
        <v>29.106000000000002</v>
      </c>
      <c r="W38" s="35">
        <f>U40</f>
        <v>77</v>
      </c>
      <c r="X38" s="142">
        <f>V40</f>
        <v>29.106000000000002</v>
      </c>
      <c r="Y38" s="25" t="s">
        <v>1</v>
      </c>
      <c r="Z38" s="34">
        <f>K27</f>
        <v>58</v>
      </c>
      <c r="AA38" s="31">
        <f>L27</f>
        <v>21.923999999999999</v>
      </c>
      <c r="AB38" s="35">
        <f>N27</f>
        <v>40</v>
      </c>
      <c r="AC38" s="80">
        <f>O27</f>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3" t="s">
        <v>25</v>
      </c>
      <c r="Z39" s="36" t="s">
        <v>26</v>
      </c>
      <c r="AA39" s="37"/>
      <c r="AB39" s="36" t="s">
        <v>28</v>
      </c>
      <c r="AC39" s="37"/>
      <c r="AI39" s="6"/>
      <c r="AJ39" s="6"/>
      <c r="AK39" s="6"/>
      <c r="AT39" s="27"/>
      <c r="AU39" s="33" t="s">
        <v>130</v>
      </c>
      <c r="AV39" s="33"/>
      <c r="AW39" s="119">
        <f>AW38+AW37</f>
        <v>187</v>
      </c>
      <c r="AX39" s="24">
        <f>AX38+AX37</f>
        <v>70.686000000000007</v>
      </c>
      <c r="AY39" s="37" t="s">
        <v>1</v>
      </c>
    </row>
    <row r="40" spans="1:51" ht="18.75" customHeight="1">
      <c r="A40" s="17"/>
      <c r="B40" s="13">
        <v>435</v>
      </c>
      <c r="C40" s="125">
        <v>164.43</v>
      </c>
      <c r="D40" s="13">
        <v>5</v>
      </c>
      <c r="E40" s="136">
        <v>1.89</v>
      </c>
      <c r="F40" s="137">
        <v>180</v>
      </c>
      <c r="G40" s="138">
        <v>68.040000000000006</v>
      </c>
      <c r="H40" s="13">
        <v>96</v>
      </c>
      <c r="I40" s="125">
        <v>36.287999999999997</v>
      </c>
      <c r="J40" s="137">
        <v>130</v>
      </c>
      <c r="K40" s="139">
        <v>49.14</v>
      </c>
      <c r="L40" s="126">
        <v>60</v>
      </c>
      <c r="M40" s="127">
        <v>22.68</v>
      </c>
      <c r="N40" s="126">
        <v>60</v>
      </c>
      <c r="O40" s="127">
        <v>22.68</v>
      </c>
      <c r="P40" s="13">
        <v>215</v>
      </c>
      <c r="Q40" s="125">
        <v>81.27</v>
      </c>
      <c r="R40" s="18">
        <v>105</v>
      </c>
      <c r="S40" s="128">
        <v>39.69</v>
      </c>
      <c r="T40" s="78" t="s">
        <v>1</v>
      </c>
      <c r="U40" s="141">
        <f>U38</f>
        <v>77</v>
      </c>
      <c r="V40" s="145">
        <f>V38</f>
        <v>29.106000000000002</v>
      </c>
      <c r="W40" s="34">
        <f>K28</f>
        <v>61</v>
      </c>
      <c r="X40" s="24">
        <f>L28</f>
        <v>23.058</v>
      </c>
      <c r="Y40" s="37" t="s">
        <v>1</v>
      </c>
      <c r="Z40" s="34">
        <f>K26</f>
        <v>56</v>
      </c>
      <c r="AA40" s="80">
        <f>L26</f>
        <v>21.167999999999999</v>
      </c>
      <c r="AB40" s="147">
        <f>N29</f>
        <v>38</v>
      </c>
      <c r="AC40" s="80">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171</v>
      </c>
      <c r="P43" s="6"/>
      <c r="Q43" s="6"/>
      <c r="R43" s="6"/>
      <c r="S43" s="6"/>
      <c r="T43" s="6"/>
      <c r="X43" s="6"/>
      <c r="Y43" s="6"/>
      <c r="Z43" s="6"/>
      <c r="AB43" s="6"/>
      <c r="AC43" s="6"/>
    </row>
    <row r="45" spans="1:51" ht="18.75" customHeight="1">
      <c r="B45" s="21" t="s">
        <v>185</v>
      </c>
    </row>
    <row r="46" spans="1:51" ht="18.75" customHeight="1">
      <c r="B46" s="2" t="s">
        <v>63</v>
      </c>
      <c r="G46" s="25"/>
      <c r="H46" s="25"/>
      <c r="I46" s="25"/>
      <c r="J46" s="25"/>
    </row>
    <row r="47" spans="1:51" ht="18.75" customHeight="1">
      <c r="B47" s="3" t="s">
        <v>2</v>
      </c>
      <c r="C47" s="4"/>
      <c r="D47" s="149"/>
      <c r="E47" s="4" t="s">
        <v>3</v>
      </c>
      <c r="F47" s="4"/>
      <c r="G47" s="150"/>
      <c r="H47" s="6" t="s">
        <v>4</v>
      </c>
      <c r="I47" s="6"/>
      <c r="J47" s="7"/>
    </row>
    <row r="48" spans="1:51" ht="18.75" customHeight="1">
      <c r="B48" s="34">
        <f>B38</f>
        <v>425</v>
      </c>
      <c r="C48" s="24">
        <f>C38</f>
        <v>160.65000000000003</v>
      </c>
      <c r="D48" s="149" t="s">
        <v>1</v>
      </c>
      <c r="E48" s="35">
        <f>D38</f>
        <v>5</v>
      </c>
      <c r="F48" s="24">
        <f>E38</f>
        <v>1.89</v>
      </c>
      <c r="G48" s="149" t="s">
        <v>5</v>
      </c>
      <c r="H48" s="35">
        <f>F40</f>
        <v>180</v>
      </c>
      <c r="I48" s="24">
        <f>G40</f>
        <v>68.040000000000006</v>
      </c>
      <c r="J48" s="8" t="s">
        <v>5</v>
      </c>
    </row>
    <row r="49" spans="1:29" ht="18.75" customHeight="1">
      <c r="A49" s="27"/>
      <c r="B49" s="36" t="s">
        <v>6</v>
      </c>
      <c r="C49" s="33"/>
      <c r="D49" s="32"/>
      <c r="E49" s="1" t="s">
        <v>7</v>
      </c>
      <c r="F49" s="3"/>
      <c r="G49" s="149"/>
      <c r="H49" s="4" t="s">
        <v>8</v>
      </c>
      <c r="I49" s="4"/>
      <c r="J49" s="8"/>
      <c r="AC49" s="6"/>
    </row>
    <row r="50" spans="1:29" ht="18.75" customHeight="1">
      <c r="A50" s="27"/>
      <c r="B50" s="34">
        <f>B40</f>
        <v>435</v>
      </c>
      <c r="C50" s="24">
        <f>C40</f>
        <v>164.43</v>
      </c>
      <c r="D50" s="32" t="s">
        <v>5</v>
      </c>
      <c r="E50" s="35">
        <f>D40</f>
        <v>5</v>
      </c>
      <c r="F50" s="24">
        <f>E40</f>
        <v>1.89</v>
      </c>
      <c r="G50" s="149" t="s">
        <v>5</v>
      </c>
      <c r="H50" s="35">
        <f>H38</f>
        <v>82</v>
      </c>
      <c r="I50" s="24">
        <f>I38</f>
        <v>30.996000000000009</v>
      </c>
      <c r="J50" s="8" t="s">
        <v>5</v>
      </c>
    </row>
    <row r="51" spans="1:29" ht="18.75" customHeight="1">
      <c r="A51" s="27"/>
      <c r="B51" s="1" t="s">
        <v>9</v>
      </c>
      <c r="D51" s="39"/>
      <c r="E51" s="1" t="s">
        <v>10</v>
      </c>
      <c r="F51" s="33"/>
      <c r="G51" s="32"/>
      <c r="H51" s="1" t="s">
        <v>11</v>
      </c>
      <c r="J51" s="37"/>
    </row>
    <row r="52" spans="1:29" ht="18.75" customHeight="1">
      <c r="A52" s="27"/>
      <c r="B52" s="34">
        <f>H40</f>
        <v>96</v>
      </c>
      <c r="C52" s="24">
        <f>I40</f>
        <v>36.287999999999997</v>
      </c>
      <c r="D52" s="149" t="s">
        <v>5</v>
      </c>
      <c r="E52" s="35">
        <f>J40</f>
        <v>130</v>
      </c>
      <c r="F52" s="38">
        <f>K40</f>
        <v>49.14</v>
      </c>
      <c r="G52" s="39" t="s">
        <v>1</v>
      </c>
      <c r="H52" s="35">
        <f>L40</f>
        <v>60</v>
      </c>
      <c r="I52" s="24">
        <f>M40</f>
        <v>22.68</v>
      </c>
      <c r="J52" s="8" t="s">
        <v>5</v>
      </c>
    </row>
    <row r="53" spans="1:29" ht="18.75" customHeight="1">
      <c r="A53" s="27"/>
      <c r="B53" s="4" t="s">
        <v>12</v>
      </c>
      <c r="C53" s="4"/>
      <c r="D53" s="149"/>
      <c r="E53" s="4" t="s">
        <v>13</v>
      </c>
      <c r="F53" s="4"/>
      <c r="G53" s="149"/>
      <c r="H53" s="4" t="s">
        <v>14</v>
      </c>
      <c r="I53" s="4"/>
      <c r="J53" s="8"/>
    </row>
    <row r="54" spans="1:29" ht="18.75" customHeight="1">
      <c r="A54" s="27"/>
      <c r="B54" s="34">
        <f>J38</f>
        <v>98</v>
      </c>
      <c r="C54" s="24">
        <f>K38</f>
        <v>37.043999999999997</v>
      </c>
      <c r="D54" s="149" t="s">
        <v>5</v>
      </c>
      <c r="E54" s="35">
        <f>L38</f>
        <v>5</v>
      </c>
      <c r="F54" s="24">
        <f>M38</f>
        <v>1.89</v>
      </c>
      <c r="G54" s="149" t="s">
        <v>5</v>
      </c>
      <c r="H54" s="35">
        <f>N38</f>
        <v>60</v>
      </c>
      <c r="I54" s="24">
        <f>O38</f>
        <v>22.68</v>
      </c>
      <c r="J54" s="8" t="s">
        <v>5</v>
      </c>
    </row>
    <row r="55" spans="1:29" ht="18.75" customHeight="1">
      <c r="A55" s="27"/>
      <c r="B55" s="4" t="s">
        <v>15</v>
      </c>
      <c r="C55" s="4"/>
      <c r="D55" s="149"/>
      <c r="E55" s="4" t="s">
        <v>16</v>
      </c>
      <c r="F55" s="4"/>
      <c r="G55" s="149"/>
      <c r="H55" s="4" t="s">
        <v>17</v>
      </c>
      <c r="I55" s="4"/>
      <c r="J55" s="8"/>
    </row>
    <row r="56" spans="1:29" ht="18.75" customHeight="1">
      <c r="A56" s="27"/>
      <c r="B56" s="34">
        <f>P38</f>
        <v>35</v>
      </c>
      <c r="C56" s="24">
        <f>Q38</f>
        <v>13.23</v>
      </c>
      <c r="D56" s="149" t="s">
        <v>5</v>
      </c>
      <c r="E56" s="35">
        <f>N40</f>
        <v>60</v>
      </c>
      <c r="F56" s="24">
        <f>O40</f>
        <v>22.68</v>
      </c>
      <c r="G56" s="149" t="s">
        <v>5</v>
      </c>
      <c r="H56" s="35">
        <f>F38</f>
        <v>23</v>
      </c>
      <c r="I56" s="24">
        <f>G38</f>
        <v>8.6940000000000008</v>
      </c>
      <c r="J56" s="8" t="s">
        <v>5</v>
      </c>
    </row>
    <row r="57" spans="1:29" ht="18.75" customHeight="1">
      <c r="A57" s="27"/>
      <c r="B57" s="4" t="s">
        <v>18</v>
      </c>
      <c r="C57" s="3"/>
      <c r="D57" s="149"/>
      <c r="E57" s="4" t="s">
        <v>19</v>
      </c>
      <c r="F57" s="4"/>
      <c r="G57" s="149"/>
      <c r="H57" s="4" t="s">
        <v>20</v>
      </c>
      <c r="I57" s="4"/>
      <c r="J57" s="8"/>
    </row>
    <row r="58" spans="1:29" ht="18.75" customHeight="1">
      <c r="A58" s="27"/>
      <c r="B58" s="34">
        <f>R40</f>
        <v>105</v>
      </c>
      <c r="C58" s="24">
        <f>S40</f>
        <v>39.69</v>
      </c>
      <c r="D58" s="150" t="s">
        <v>1</v>
      </c>
      <c r="E58" s="35">
        <f>P40</f>
        <v>215</v>
      </c>
      <c r="F58" s="24">
        <f>Q40</f>
        <v>81.27</v>
      </c>
      <c r="G58" s="150" t="s">
        <v>5</v>
      </c>
      <c r="H58" s="35">
        <f>R38</f>
        <v>130</v>
      </c>
      <c r="I58" s="24">
        <f>S38</f>
        <v>49.14</v>
      </c>
      <c r="J58" s="8" t="s">
        <v>5</v>
      </c>
    </row>
    <row r="59" spans="1:29" ht="18.75" customHeight="1">
      <c r="A59" s="27"/>
      <c r="B59" s="1" t="s">
        <v>21</v>
      </c>
      <c r="D59" s="149"/>
      <c r="E59" s="4" t="s">
        <v>22</v>
      </c>
      <c r="F59" s="4"/>
      <c r="G59" s="149"/>
      <c r="H59" s="4" t="s">
        <v>23</v>
      </c>
      <c r="I59" s="4"/>
      <c r="J59" s="8"/>
    </row>
    <row r="60" spans="1:29" ht="18.75" customHeight="1">
      <c r="A60" s="27"/>
      <c r="B60" s="34">
        <f>U38</f>
        <v>77</v>
      </c>
      <c r="C60" s="24">
        <f>V38</f>
        <v>29.106000000000002</v>
      </c>
      <c r="D60" s="149" t="s">
        <v>5</v>
      </c>
      <c r="E60" s="35">
        <f>W38</f>
        <v>77</v>
      </c>
      <c r="F60" s="24">
        <f>X38</f>
        <v>29.106000000000002</v>
      </c>
      <c r="G60" s="149" t="s">
        <v>1</v>
      </c>
      <c r="H60" s="35">
        <f>Z38</f>
        <v>58</v>
      </c>
      <c r="I60" s="24">
        <f>AA38</f>
        <v>21.923999999999999</v>
      </c>
      <c r="J60" s="8" t="s">
        <v>5</v>
      </c>
    </row>
    <row r="61" spans="1:29" ht="18.75" customHeight="1">
      <c r="A61" s="27"/>
      <c r="B61" s="4" t="s">
        <v>24</v>
      </c>
      <c r="C61" s="4"/>
      <c r="D61" s="149"/>
      <c r="E61" s="4" t="s">
        <v>25</v>
      </c>
      <c r="F61" s="4"/>
      <c r="G61" s="149"/>
      <c r="H61" s="9" t="s">
        <v>26</v>
      </c>
      <c r="I61" s="9"/>
      <c r="J61" s="10"/>
    </row>
    <row r="62" spans="1:29" ht="18.75" customHeight="1">
      <c r="A62" s="27"/>
      <c r="B62" s="34">
        <f>U40</f>
        <v>77</v>
      </c>
      <c r="C62" s="24">
        <f>V40</f>
        <v>29.106000000000002</v>
      </c>
      <c r="D62" s="149" t="s">
        <v>1</v>
      </c>
      <c r="E62" s="35">
        <f>W40</f>
        <v>61</v>
      </c>
      <c r="F62" s="24">
        <f>X40</f>
        <v>23.058</v>
      </c>
      <c r="G62" s="149" t="s">
        <v>5</v>
      </c>
      <c r="H62" s="35">
        <f>Z40</f>
        <v>56</v>
      </c>
      <c r="I62" s="24">
        <f>AA40</f>
        <v>21.167999999999999</v>
      </c>
      <c r="J62" s="8" t="s">
        <v>5</v>
      </c>
    </row>
    <row r="63" spans="1:29" ht="18.75" customHeight="1">
      <c r="A63" s="27"/>
      <c r="B63" s="4" t="s">
        <v>27</v>
      </c>
      <c r="C63" s="4"/>
      <c r="D63" s="149"/>
      <c r="E63" s="4" t="s">
        <v>28</v>
      </c>
      <c r="F63" s="4"/>
      <c r="G63" s="149"/>
      <c r="H63" s="159"/>
      <c r="I63" s="159"/>
      <c r="J63" s="159"/>
    </row>
    <row r="64" spans="1:29" ht="18.75" customHeight="1">
      <c r="B64" s="34">
        <f>AB38</f>
        <v>40</v>
      </c>
      <c r="C64" s="24">
        <f>AC38</f>
        <v>15.12</v>
      </c>
      <c r="D64" s="149" t="s">
        <v>5</v>
      </c>
      <c r="E64" s="34">
        <f>AB40</f>
        <v>38</v>
      </c>
      <c r="F64" s="24">
        <f>AC40</f>
        <v>14.364000000000001</v>
      </c>
      <c r="G64" s="149" t="s">
        <v>5</v>
      </c>
      <c r="H64" s="6"/>
      <c r="I64" s="6"/>
      <c r="J64" s="6"/>
    </row>
    <row r="65" spans="1:21" ht="18.75" customHeight="1">
      <c r="E65" s="159"/>
      <c r="F65" s="159"/>
      <c r="G65" s="159"/>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9"/>
      <c r="E67" s="4" t="s">
        <v>3</v>
      </c>
      <c r="F67" s="4"/>
      <c r="G67" s="149"/>
      <c r="H67" s="6" t="s">
        <v>4</v>
      </c>
      <c r="I67" s="6"/>
      <c r="J67" s="7"/>
      <c r="M67" s="3" t="s">
        <v>2</v>
      </c>
      <c r="N67" s="4"/>
      <c r="O67" s="4"/>
      <c r="P67" s="5" t="s">
        <v>3</v>
      </c>
      <c r="Q67" s="4"/>
      <c r="R67" s="149"/>
      <c r="S67" s="6" t="s">
        <v>4</v>
      </c>
      <c r="T67" s="6"/>
      <c r="U67" s="7"/>
    </row>
    <row r="68" spans="1:21" ht="18.75" customHeight="1">
      <c r="B68" s="34">
        <v>400</v>
      </c>
      <c r="C68" s="24">
        <v>151.19999999999999</v>
      </c>
      <c r="D68" s="149" t="s">
        <v>1</v>
      </c>
      <c r="E68" s="35">
        <v>5</v>
      </c>
      <c r="F68" s="24">
        <v>1.89</v>
      </c>
      <c r="G68" s="149" t="s">
        <v>5</v>
      </c>
      <c r="H68" s="35">
        <v>165</v>
      </c>
      <c r="I68" s="24">
        <v>62.37</v>
      </c>
      <c r="J68" s="8" t="s">
        <v>5</v>
      </c>
      <c r="M68" s="34">
        <v>420</v>
      </c>
      <c r="N68" s="24">
        <v>158.76</v>
      </c>
      <c r="O68" s="149" t="s">
        <v>1</v>
      </c>
      <c r="P68" s="35">
        <v>5</v>
      </c>
      <c r="Q68" s="24">
        <v>1.89</v>
      </c>
      <c r="R68" s="149" t="s">
        <v>5</v>
      </c>
      <c r="S68" s="35">
        <v>175</v>
      </c>
      <c r="T68" s="24">
        <v>66.150000000000006</v>
      </c>
      <c r="U68" s="8" t="s">
        <v>5</v>
      </c>
    </row>
    <row r="69" spans="1:21" ht="18.75" customHeight="1">
      <c r="A69" s="27"/>
      <c r="B69" s="36" t="s">
        <v>6</v>
      </c>
      <c r="C69" s="33"/>
      <c r="D69" s="32"/>
      <c r="E69" s="1" t="s">
        <v>7</v>
      </c>
      <c r="F69" s="3"/>
      <c r="G69" s="149"/>
      <c r="H69" s="4" t="s">
        <v>8</v>
      </c>
      <c r="I69" s="4"/>
      <c r="J69" s="8"/>
      <c r="L69" s="27"/>
      <c r="M69" s="36" t="s">
        <v>6</v>
      </c>
      <c r="N69" s="33"/>
      <c r="O69" s="32"/>
      <c r="P69" s="1" t="s">
        <v>7</v>
      </c>
      <c r="Q69" s="3"/>
      <c r="R69" s="149"/>
      <c r="S69" s="4" t="s">
        <v>8</v>
      </c>
      <c r="T69" s="4"/>
      <c r="U69" s="8"/>
    </row>
    <row r="70" spans="1:21" ht="18.75" customHeight="1">
      <c r="A70" s="27"/>
      <c r="B70" s="34">
        <f>B68+E68+E70</f>
        <v>410</v>
      </c>
      <c r="C70" s="24">
        <f>C68+F68+F70</f>
        <v>154.97999999999996</v>
      </c>
      <c r="D70" s="39" t="s">
        <v>5</v>
      </c>
      <c r="E70" s="35">
        <v>5</v>
      </c>
      <c r="F70" s="24">
        <v>1.89</v>
      </c>
      <c r="G70" s="149" t="s">
        <v>5</v>
      </c>
      <c r="H70" s="35">
        <f>H68-B74</f>
        <v>80</v>
      </c>
      <c r="I70" s="24">
        <f>I68-C74</f>
        <v>30.239999999999995</v>
      </c>
      <c r="J70" s="8" t="s">
        <v>5</v>
      </c>
      <c r="L70" s="27"/>
      <c r="M70" s="34">
        <f>M68+P68+P70</f>
        <v>430</v>
      </c>
      <c r="N70" s="24">
        <f>N68+Q68+Q70</f>
        <v>162.53999999999996</v>
      </c>
      <c r="O70" s="32" t="s">
        <v>5</v>
      </c>
      <c r="P70" s="35">
        <v>5</v>
      </c>
      <c r="Q70" s="24">
        <v>1.89</v>
      </c>
      <c r="R70" s="149"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9" t="s">
        <v>5</v>
      </c>
      <c r="E72" s="35">
        <v>130</v>
      </c>
      <c r="F72" s="38">
        <v>49.14</v>
      </c>
      <c r="G72" s="39" t="s">
        <v>1</v>
      </c>
      <c r="H72" s="35">
        <v>60</v>
      </c>
      <c r="I72" s="24">
        <v>22.68</v>
      </c>
      <c r="J72" s="8" t="s">
        <v>5</v>
      </c>
      <c r="L72" s="27"/>
      <c r="M72" s="34">
        <v>90</v>
      </c>
      <c r="N72" s="24">
        <v>34.020000000000003</v>
      </c>
      <c r="O72" s="149" t="s">
        <v>5</v>
      </c>
      <c r="P72" s="35">
        <v>130</v>
      </c>
      <c r="Q72" s="38">
        <v>49.14</v>
      </c>
      <c r="R72" s="39" t="s">
        <v>1</v>
      </c>
      <c r="S72" s="35">
        <v>60</v>
      </c>
      <c r="T72" s="24">
        <v>22.68</v>
      </c>
      <c r="U72" s="8" t="s">
        <v>5</v>
      </c>
    </row>
    <row r="73" spans="1:21" ht="18.75" customHeight="1">
      <c r="A73" s="27"/>
      <c r="B73" s="4" t="s">
        <v>12</v>
      </c>
      <c r="C73" s="4"/>
      <c r="D73" s="149"/>
      <c r="E73" s="4" t="s">
        <v>13</v>
      </c>
      <c r="F73" s="4"/>
      <c r="G73" s="149"/>
      <c r="H73" s="4" t="s">
        <v>14</v>
      </c>
      <c r="I73" s="4"/>
      <c r="J73" s="8"/>
      <c r="L73" s="27"/>
      <c r="M73" s="4" t="s">
        <v>12</v>
      </c>
      <c r="N73" s="4"/>
      <c r="O73" s="149"/>
      <c r="P73" s="4" t="s">
        <v>13</v>
      </c>
      <c r="Q73" s="4"/>
      <c r="R73" s="149"/>
      <c r="S73" s="4" t="s">
        <v>14</v>
      </c>
      <c r="T73" s="4"/>
      <c r="U73" s="8"/>
    </row>
    <row r="74" spans="1:21" ht="18.75" customHeight="1">
      <c r="A74" s="27"/>
      <c r="B74" s="34">
        <v>85</v>
      </c>
      <c r="C74" s="24">
        <v>32.130000000000003</v>
      </c>
      <c r="D74" s="149" t="s">
        <v>5</v>
      </c>
      <c r="E74" s="35">
        <v>5</v>
      </c>
      <c r="F74" s="24">
        <v>1.89</v>
      </c>
      <c r="G74" s="149" t="s">
        <v>5</v>
      </c>
      <c r="H74" s="35">
        <v>60</v>
      </c>
      <c r="I74" s="24">
        <v>22.68</v>
      </c>
      <c r="J74" s="8" t="s">
        <v>5</v>
      </c>
      <c r="L74" s="27"/>
      <c r="M74" s="34">
        <v>90</v>
      </c>
      <c r="N74" s="24">
        <v>34.020000000000003</v>
      </c>
      <c r="O74" s="149" t="s">
        <v>5</v>
      </c>
      <c r="P74" s="35">
        <v>5</v>
      </c>
      <c r="Q74" s="24">
        <v>1.89</v>
      </c>
      <c r="R74" s="149" t="s">
        <v>5</v>
      </c>
      <c r="S74" s="35">
        <v>60</v>
      </c>
      <c r="T74" s="24">
        <v>22.68</v>
      </c>
      <c r="U74" s="8" t="s">
        <v>5</v>
      </c>
    </row>
    <row r="75" spans="1:21" ht="18.75" customHeight="1">
      <c r="A75" s="27"/>
      <c r="B75" s="4" t="s">
        <v>15</v>
      </c>
      <c r="C75" s="4"/>
      <c r="D75" s="149"/>
      <c r="E75" s="4" t="s">
        <v>16</v>
      </c>
      <c r="F75" s="4"/>
      <c r="G75" s="149"/>
      <c r="H75" s="4" t="s">
        <v>17</v>
      </c>
      <c r="I75" s="4"/>
      <c r="J75" s="8"/>
      <c r="L75" s="27"/>
      <c r="M75" s="4" t="s">
        <v>15</v>
      </c>
      <c r="N75" s="4"/>
      <c r="O75" s="149"/>
      <c r="P75" s="4" t="s">
        <v>16</v>
      </c>
      <c r="Q75" s="4"/>
      <c r="R75" s="149"/>
      <c r="S75" s="4" t="s">
        <v>17</v>
      </c>
      <c r="T75" s="4"/>
      <c r="U75" s="8"/>
    </row>
    <row r="76" spans="1:21" ht="18.75" customHeight="1">
      <c r="A76" s="27"/>
      <c r="B76" s="34">
        <v>35</v>
      </c>
      <c r="C76" s="24">
        <v>13.23</v>
      </c>
      <c r="D76" s="149" t="s">
        <v>5</v>
      </c>
      <c r="E76" s="35">
        <v>60</v>
      </c>
      <c r="F76" s="24">
        <v>22.68</v>
      </c>
      <c r="G76" s="149" t="s">
        <v>5</v>
      </c>
      <c r="H76" s="35">
        <v>23</v>
      </c>
      <c r="I76" s="24">
        <v>8.6940000000000008</v>
      </c>
      <c r="J76" s="8" t="s">
        <v>5</v>
      </c>
      <c r="L76" s="27"/>
      <c r="M76" s="34">
        <v>35</v>
      </c>
      <c r="N76" s="24">
        <v>13.23</v>
      </c>
      <c r="O76" s="149" t="s">
        <v>5</v>
      </c>
      <c r="P76" s="35">
        <v>60</v>
      </c>
      <c r="Q76" s="24">
        <v>22.68</v>
      </c>
      <c r="R76" s="149" t="s">
        <v>5</v>
      </c>
      <c r="S76" s="35">
        <v>23</v>
      </c>
      <c r="T76" s="24">
        <v>8.6940000000000008</v>
      </c>
      <c r="U76" s="8" t="s">
        <v>5</v>
      </c>
    </row>
    <row r="77" spans="1:21" ht="18.75" customHeight="1">
      <c r="A77" s="27"/>
      <c r="B77" s="4" t="s">
        <v>18</v>
      </c>
      <c r="C77" s="3"/>
      <c r="D77" s="149"/>
      <c r="E77" s="4" t="s">
        <v>19</v>
      </c>
      <c r="F77" s="4"/>
      <c r="G77" s="149"/>
      <c r="H77" s="4" t="s">
        <v>20</v>
      </c>
      <c r="I77" s="4"/>
      <c r="J77" s="8"/>
      <c r="L77" s="27"/>
      <c r="M77" s="4" t="s">
        <v>18</v>
      </c>
      <c r="N77" s="3"/>
      <c r="O77" s="149"/>
      <c r="P77" s="4" t="s">
        <v>19</v>
      </c>
      <c r="Q77" s="4"/>
      <c r="R77" s="149"/>
      <c r="S77" s="4" t="s">
        <v>20</v>
      </c>
      <c r="T77" s="4"/>
      <c r="U77" s="8"/>
    </row>
    <row r="78" spans="1:21" ht="18.75" customHeight="1">
      <c r="A78" s="27"/>
      <c r="B78" s="34">
        <v>105</v>
      </c>
      <c r="C78" s="24">
        <v>39.69</v>
      </c>
      <c r="D78" s="150" t="s">
        <v>1</v>
      </c>
      <c r="E78" s="35">
        <v>200</v>
      </c>
      <c r="F78" s="24">
        <v>75.599999999999994</v>
      </c>
      <c r="G78" s="150" t="s">
        <v>5</v>
      </c>
      <c r="H78" s="35">
        <v>130</v>
      </c>
      <c r="I78" s="24">
        <v>49.14</v>
      </c>
      <c r="J78" s="8" t="s">
        <v>5</v>
      </c>
      <c r="L78" s="27"/>
      <c r="M78" s="34">
        <v>105</v>
      </c>
      <c r="N78" s="24">
        <v>39.69</v>
      </c>
      <c r="O78" s="150" t="s">
        <v>1</v>
      </c>
      <c r="P78" s="35">
        <v>210</v>
      </c>
      <c r="Q78" s="24">
        <v>79.38</v>
      </c>
      <c r="R78" s="150" t="s">
        <v>5</v>
      </c>
      <c r="S78" s="35">
        <v>130</v>
      </c>
      <c r="T78" s="24">
        <v>49.14</v>
      </c>
      <c r="U78" s="8" t="s">
        <v>5</v>
      </c>
    </row>
    <row r="79" spans="1:21" ht="18.75" customHeight="1">
      <c r="A79" s="27"/>
      <c r="B79" s="1" t="s">
        <v>21</v>
      </c>
      <c r="D79" s="149"/>
      <c r="E79" s="4" t="s">
        <v>22</v>
      </c>
      <c r="F79" s="4"/>
      <c r="G79" s="149"/>
      <c r="H79" s="4" t="s">
        <v>23</v>
      </c>
      <c r="I79" s="4"/>
      <c r="J79" s="8"/>
      <c r="L79" s="27"/>
      <c r="M79" s="1" t="s">
        <v>21</v>
      </c>
      <c r="O79" s="149"/>
      <c r="P79" s="4" t="s">
        <v>22</v>
      </c>
      <c r="Q79" s="4"/>
      <c r="R79" s="149"/>
      <c r="S79" s="4" t="s">
        <v>23</v>
      </c>
      <c r="T79" s="4"/>
      <c r="U79" s="8"/>
    </row>
    <row r="80" spans="1:21" ht="18.75" customHeight="1">
      <c r="A80" s="27"/>
      <c r="B80" s="34">
        <v>75</v>
      </c>
      <c r="C80" s="24">
        <v>28.35</v>
      </c>
      <c r="D80" s="149" t="s">
        <v>5</v>
      </c>
      <c r="E80" s="35">
        <v>75</v>
      </c>
      <c r="F80" s="24">
        <v>28.35</v>
      </c>
      <c r="G80" s="149" t="s">
        <v>1</v>
      </c>
      <c r="H80" s="35">
        <v>58</v>
      </c>
      <c r="I80" s="24">
        <v>21.923999999999999</v>
      </c>
      <c r="J80" s="8" t="s">
        <v>5</v>
      </c>
      <c r="L80" s="27"/>
      <c r="M80" s="34">
        <v>80</v>
      </c>
      <c r="N80" s="24">
        <v>30.24</v>
      </c>
      <c r="O80" s="149" t="s">
        <v>5</v>
      </c>
      <c r="P80" s="35">
        <v>80</v>
      </c>
      <c r="Q80" s="24">
        <v>30.24</v>
      </c>
      <c r="R80" s="149" t="s">
        <v>1</v>
      </c>
      <c r="S80" s="35">
        <v>63</v>
      </c>
      <c r="T80" s="24">
        <v>23.814</v>
      </c>
      <c r="U80" s="8" t="s">
        <v>5</v>
      </c>
    </row>
    <row r="81" spans="1:27" ht="18.75" customHeight="1">
      <c r="A81" s="27"/>
      <c r="B81" s="4" t="s">
        <v>24</v>
      </c>
      <c r="C81" s="4"/>
      <c r="D81" s="149"/>
      <c r="E81" s="4" t="s">
        <v>25</v>
      </c>
      <c r="F81" s="4"/>
      <c r="G81" s="149"/>
      <c r="H81" s="9" t="s">
        <v>26</v>
      </c>
      <c r="I81" s="9"/>
      <c r="J81" s="10"/>
      <c r="L81" s="27"/>
      <c r="M81" s="4" t="s">
        <v>24</v>
      </c>
      <c r="N81" s="4"/>
      <c r="O81" s="149"/>
      <c r="P81" s="4" t="s">
        <v>25</v>
      </c>
      <c r="Q81" s="4"/>
      <c r="R81" s="149"/>
      <c r="S81" s="9" t="s">
        <v>26</v>
      </c>
      <c r="T81" s="9"/>
      <c r="U81" s="10"/>
    </row>
    <row r="82" spans="1:27" ht="18.75" customHeight="1">
      <c r="A82" s="27"/>
      <c r="B82" s="34">
        <v>75</v>
      </c>
      <c r="C82" s="24">
        <v>28.35</v>
      </c>
      <c r="D82" s="149" t="s">
        <v>1</v>
      </c>
      <c r="E82" s="35">
        <v>60</v>
      </c>
      <c r="F82" s="24">
        <v>22.68</v>
      </c>
      <c r="G82" s="149" t="s">
        <v>5</v>
      </c>
      <c r="H82" s="35">
        <v>56</v>
      </c>
      <c r="I82" s="24">
        <v>21.167999999999999</v>
      </c>
      <c r="J82" s="8" t="s">
        <v>5</v>
      </c>
      <c r="L82" s="27"/>
      <c r="M82" s="34">
        <v>80</v>
      </c>
      <c r="N82" s="24">
        <v>30.24</v>
      </c>
      <c r="O82" s="149" t="s">
        <v>1</v>
      </c>
      <c r="P82" s="35">
        <v>65</v>
      </c>
      <c r="Q82" s="24">
        <v>24.57</v>
      </c>
      <c r="R82" s="149" t="s">
        <v>5</v>
      </c>
      <c r="S82" s="35">
        <v>61</v>
      </c>
      <c r="T82" s="24">
        <v>23.058</v>
      </c>
      <c r="U82" s="8" t="s">
        <v>5</v>
      </c>
    </row>
    <row r="83" spans="1:27" ht="18.75" customHeight="1">
      <c r="A83" s="27"/>
      <c r="B83" s="4" t="s">
        <v>27</v>
      </c>
      <c r="C83" s="4"/>
      <c r="D83" s="149"/>
      <c r="E83" s="4" t="s">
        <v>28</v>
      </c>
      <c r="F83" s="4"/>
      <c r="G83" s="149"/>
      <c r="H83" s="6"/>
      <c r="I83" s="6"/>
      <c r="L83" s="27"/>
      <c r="M83" s="4" t="s">
        <v>27</v>
      </c>
      <c r="N83" s="4"/>
      <c r="O83" s="149"/>
      <c r="P83" s="4" t="s">
        <v>28</v>
      </c>
      <c r="Q83" s="4"/>
      <c r="R83" s="149"/>
      <c r="S83" s="6"/>
      <c r="T83" s="6"/>
      <c r="U83" s="6"/>
    </row>
    <row r="84" spans="1:27" ht="18.75" customHeight="1">
      <c r="B84" s="34">
        <v>40</v>
      </c>
      <c r="C84" s="24">
        <v>15.12</v>
      </c>
      <c r="D84" s="149" t="s">
        <v>5</v>
      </c>
      <c r="E84" s="35">
        <v>38</v>
      </c>
      <c r="F84" s="24">
        <v>14.364000000000001</v>
      </c>
      <c r="G84" s="150" t="s">
        <v>5</v>
      </c>
      <c r="H84" s="6"/>
      <c r="I84" s="6"/>
      <c r="M84" s="34">
        <v>40</v>
      </c>
      <c r="N84" s="24">
        <v>15.12</v>
      </c>
      <c r="O84" s="149" t="s">
        <v>5</v>
      </c>
      <c r="P84" s="35">
        <v>38</v>
      </c>
      <c r="Q84" s="24">
        <v>14.364000000000001</v>
      </c>
      <c r="R84" s="150"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2025-05-28T22:04:34Z</dcterms:modified>
</cp:coreProperties>
</file>